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Astronomy\IOAA-Hungarian-Team\IOAA2021-2022\2021-2022_Feladatok_a_dontore_2\DA\"/>
    </mc:Choice>
  </mc:AlternateContent>
  <xr:revisionPtr revIDLastSave="0" documentId="13_ncr:1_{30ADA609-1F7C-410C-A854-A378C909D2D9}" xr6:coauthVersionLast="47" xr6:coauthVersionMax="47" xr10:uidLastSave="{00000000-0000-0000-0000-000000000000}"/>
  <bookViews>
    <workbookView xWindow="-120" yWindow="-120" windowWidth="29040" windowHeight="15840" xr2:uid="{A1C9D5CD-F98F-48D8-B83D-775679D73E40}"/>
  </bookViews>
  <sheets>
    <sheet name="Ceres-Taur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F3" i="1"/>
  <c r="F4" i="1"/>
  <c r="F2" i="1"/>
  <c r="E12" i="1"/>
  <c r="E11" i="1"/>
  <c r="D12" i="1"/>
  <c r="D11" i="1"/>
  <c r="E9" i="1"/>
  <c r="E10" i="1"/>
  <c r="E8" i="1"/>
  <c r="L3" i="1"/>
  <c r="L4" i="1"/>
  <c r="L2" i="1"/>
  <c r="D10" i="1"/>
  <c r="D9" i="1"/>
  <c r="D8" i="1"/>
  <c r="P5" i="1" l="1"/>
  <c r="P14" i="1"/>
  <c r="P7" i="1"/>
  <c r="P9" i="1"/>
  <c r="P6" i="1"/>
  <c r="P11" i="1" l="1"/>
  <c r="P10" i="1"/>
  <c r="P12" i="1"/>
  <c r="P15" i="1" s="1"/>
  <c r="P17" i="1" s="1"/>
  <c r="P18" i="1" s="1"/>
</calcChain>
</file>

<file path=xl/sharedStrings.xml><?xml version="1.0" encoding="utf-8"?>
<sst xmlns="http://schemas.openxmlformats.org/spreadsheetml/2006/main" count="50" uniqueCount="47">
  <si>
    <t>RA_h</t>
  </si>
  <si>
    <t>RA_m</t>
  </si>
  <si>
    <t>RA_s</t>
  </si>
  <si>
    <t>Dec_d</t>
  </si>
  <si>
    <t>Dec_m</t>
  </si>
  <si>
    <t>Dec_s</t>
  </si>
  <si>
    <t>Égi koordináták</t>
  </si>
  <si>
    <t>x</t>
  </si>
  <si>
    <t>y</t>
  </si>
  <si>
    <t>X</t>
  </si>
  <si>
    <t>Y</t>
  </si>
  <si>
    <t>Az A és a P csillag közötti pixeltávolság</t>
  </si>
  <si>
    <t>A P és az S csillag közötti pixeltávolság</t>
  </si>
  <si>
    <t>Az S és az A csillag közötti pixeltávolság</t>
  </si>
  <si>
    <t>A Ceres 1. és 7. pozíciója közötti pixeltávolság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</si>
  <si>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</si>
  <si>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</si>
  <si>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</si>
  <si>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</si>
  <si>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</si>
  <si>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</si>
  <si>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</si>
  <si>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</si>
  <si>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</si>
  <si>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</si>
  <si>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</si>
  <si>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</si>
  <si>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</si>
  <si>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</si>
  <si>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Aldebaran (A)</t>
  </si>
  <si>
    <t>Prima Hyadum (P)</t>
  </si>
  <si>
    <t>Secunda Hyadum (S)</t>
  </si>
  <si>
    <t>Ceres #1 (C1)</t>
  </si>
  <si>
    <t>Ceres #7 (C2)</t>
  </si>
  <si>
    <t>RA_deg</t>
  </si>
  <si>
    <t>Dec_deg</t>
  </si>
  <si>
    <t>Pixelkoordináták</t>
  </si>
  <si>
    <t>Az A és a P csillag közötti szögtávolság [°]</t>
  </si>
  <si>
    <t>A P és az S csillag közötti szögtávolság [°]</t>
  </si>
  <si>
    <t>Az S és az A csillag közötti szögtávolság [°]</t>
  </si>
  <si>
    <t>A Ceres 1. és 7. pozíciója közötti szögtávolság [°]</t>
  </si>
  <si>
    <t>A Ceres keringési periódusa [év]</t>
  </si>
  <si>
    <t>A Ceres pályájának fél nagytengelye [CSE]</t>
  </si>
  <si>
    <t>Lemezfaktor az A és a P csillag adataiból ["/px]</t>
  </si>
  <si>
    <t>Lemezfaktor a P és az S csillag adataiból ["/px]</t>
  </si>
  <si>
    <t>Lemezfaktor az S és az A csillag adataiból ["/px]</t>
  </si>
  <si>
    <t>Lemezfaktor az előbbiek átlagaként ["/px]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</si>
</sst>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64" fontId="0" fillId="3" borderId="1" xfId="0" applyNumberFormat="1" applyFill="1" applyBorder="1"/>
    <xf numFmtId="1" fontId="0" fillId="2" borderId="1" xfId="0" applyNumberForma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F783-1E50-4CAF-8409-3AE4419B0EC5}">
  <dimension ref="A1:P18"/>
  <sheetViews>
    <sheetView tabSelected="1" zoomScaleNormal="100" workbookViewId="0"/>
  </sheetViews>
  <sheetFormatPr defaultRowHeight="15" x14ac:dyDescent="0.25"/>
  <cols>
    <col min="1" max="1" width="20" bestFit="1" customWidth="1"/>
    <col min="2" max="2" width="5.5703125" bestFit="1" customWidth="1"/>
    <col min="3" max="3" width="6.140625" bestFit="1" customWidth="1"/>
    <col min="4" max="4" width="5.28515625" bestFit="1" customWidth="1"/>
    <col min="5" max="5" width="5" bestFit="1" customWidth="1"/>
    <col min="6" max="6" width="7.7109375" bestFit="1" customWidth="1"/>
    <col min="7" max="7" width="5" bestFit="1" customWidth="1"/>
    <col min="8" max="8" width="6.42578125" bestFit="1" customWidth="1"/>
    <col min="9" max="9" width="7" bestFit="1" customWidth="1"/>
    <col min="10" max="10" width="6.140625" bestFit="1" customWidth="1"/>
    <col min="11" max="11" width="5" bestFit="1" customWidth="1"/>
    <col min="12" max="12" width="8.5703125" bestFit="1" customWidth="1"/>
    <col min="13" max="13" width="5" bestFit="1" customWidth="1"/>
    <col min="14" max="14" width="3.5703125" bestFit="1" customWidth="1"/>
    <col min="15" max="15" width="44.28515625" bestFit="1" customWidth="1"/>
    <col min="16" max="16" width="6.5703125" bestFit="1" customWidth="1"/>
  </cols>
  <sheetData>
    <row r="1" spans="1:16" x14ac:dyDescent="0.25">
      <c r="A1" s="10" t="s">
        <v>6</v>
      </c>
      <c r="B1" s="24" t="s">
        <v>0</v>
      </c>
      <c r="C1" s="24" t="s">
        <v>1</v>
      </c>
      <c r="D1" s="24" t="s">
        <v>2</v>
      </c>
      <c r="E1" s="23"/>
      <c r="F1" s="24" t="s">
        <v>34</v>
      </c>
      <c r="G1" s="23"/>
      <c r="H1" s="24" t="s">
        <v>3</v>
      </c>
      <c r="I1" s="24" t="s">
        <v>4</v>
      </c>
      <c r="J1" s="24" t="s">
        <v>5</v>
      </c>
      <c r="K1" s="23"/>
      <c r="L1" s="24" t="s">
        <v>35</v>
      </c>
      <c r="M1" s="14"/>
      <c r="N1" s="17" t="s">
        <v>15</v>
      </c>
      <c r="O1" s="10" t="s">
        <v>37</v>
      </c>
      <c r="P1" s="6">
        <f>((F3-F2)^2+(L3-L2)^2)^0.5</f>
        <v>4.1307562624031569</v>
      </c>
    </row>
    <row r="2" spans="1:16" x14ac:dyDescent="0.25">
      <c r="A2" s="11" t="s">
        <v>29</v>
      </c>
      <c r="B2" s="22">
        <v>4</v>
      </c>
      <c r="C2" s="22">
        <v>37</v>
      </c>
      <c r="D2" s="22">
        <v>10</v>
      </c>
      <c r="E2" s="3"/>
      <c r="F2" s="13">
        <f>15*(B2+C2/60+D2/3600)</f>
        <v>69.291666666666686</v>
      </c>
      <c r="G2" s="4"/>
      <c r="H2" s="22">
        <v>16</v>
      </c>
      <c r="I2" s="22">
        <v>33</v>
      </c>
      <c r="J2" s="22">
        <v>7</v>
      </c>
      <c r="K2" s="19"/>
      <c r="L2" s="13">
        <f>H2+I2/60+J2/3600</f>
        <v>16.551944444444445</v>
      </c>
      <c r="M2" s="20"/>
      <c r="N2" s="17" t="s">
        <v>16</v>
      </c>
      <c r="O2" s="10" t="s">
        <v>38</v>
      </c>
      <c r="P2" s="6">
        <f>((F4-F3)^2+(L4-L3)^2)^0.5</f>
        <v>2.0706473759565047</v>
      </c>
    </row>
    <row r="3" spans="1:16" x14ac:dyDescent="0.25">
      <c r="A3" s="11" t="s">
        <v>30</v>
      </c>
      <c r="B3" s="22">
        <v>4</v>
      </c>
      <c r="C3" s="22">
        <v>21</v>
      </c>
      <c r="D3" s="22">
        <v>1</v>
      </c>
      <c r="E3" s="3"/>
      <c r="F3" s="13">
        <f t="shared" ref="F3:F4" si="0">15*(B3+C3/60+D3/3600)</f>
        <v>65.254166666666663</v>
      </c>
      <c r="G3" s="4"/>
      <c r="H3" s="22">
        <v>15</v>
      </c>
      <c r="I3" s="22">
        <v>40</v>
      </c>
      <c r="J3" s="22">
        <v>45</v>
      </c>
      <c r="K3" s="19"/>
      <c r="L3" s="13">
        <f t="shared" ref="L3:L4" si="1">H3+I3/60+J3/3600</f>
        <v>15.679166666666665</v>
      </c>
      <c r="M3" s="15"/>
      <c r="N3" s="17" t="s">
        <v>17</v>
      </c>
      <c r="O3" s="10" t="s">
        <v>39</v>
      </c>
      <c r="P3" s="6">
        <f>((F4-F2)^2+(L4-L2)^2)^0.5</f>
        <v>3.4085465952478073</v>
      </c>
    </row>
    <row r="4" spans="1:16" x14ac:dyDescent="0.25">
      <c r="A4" s="11" t="s">
        <v>31</v>
      </c>
      <c r="B4" s="22">
        <v>4</v>
      </c>
      <c r="C4" s="22">
        <v>24</v>
      </c>
      <c r="D4" s="22">
        <v>11</v>
      </c>
      <c r="E4" s="3"/>
      <c r="F4" s="13">
        <f t="shared" si="0"/>
        <v>66.045833333333334</v>
      </c>
      <c r="G4" s="4"/>
      <c r="H4" s="22">
        <v>17</v>
      </c>
      <c r="I4" s="22">
        <v>35</v>
      </c>
      <c r="J4" s="22">
        <v>33</v>
      </c>
      <c r="K4" s="19"/>
      <c r="L4" s="13">
        <f t="shared" si="1"/>
        <v>17.592499999999998</v>
      </c>
      <c r="M4" s="15"/>
      <c r="N4" s="16"/>
      <c r="O4" s="8"/>
      <c r="P4" s="9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 t="s">
        <v>18</v>
      </c>
      <c r="O5" s="10" t="s">
        <v>11</v>
      </c>
      <c r="P5" s="7">
        <f>((D9-D8)^2+(E9-E8)^2)^0.5</f>
        <v>3135.3532496355174</v>
      </c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 t="s">
        <v>19</v>
      </c>
      <c r="O6" s="10" t="s">
        <v>12</v>
      </c>
      <c r="P6" s="7">
        <f t="shared" ref="P6" si="2">((D10-D9)^2+(E10-E9)^2)^0.5</f>
        <v>1624.6156468531258</v>
      </c>
    </row>
    <row r="7" spans="1:16" x14ac:dyDescent="0.25">
      <c r="A7" s="10" t="s">
        <v>36</v>
      </c>
      <c r="B7" s="25" t="s">
        <v>7</v>
      </c>
      <c r="C7" s="25" t="s">
        <v>8</v>
      </c>
      <c r="D7" s="25" t="s">
        <v>9</v>
      </c>
      <c r="E7" s="25" t="s">
        <v>10</v>
      </c>
      <c r="F7" s="1"/>
      <c r="G7" s="2"/>
      <c r="H7" s="2"/>
      <c r="I7" s="2"/>
      <c r="J7" s="2"/>
      <c r="K7" s="2"/>
      <c r="L7" s="2"/>
      <c r="M7" s="2"/>
      <c r="N7" s="17" t="s">
        <v>20</v>
      </c>
      <c r="O7" s="10" t="s">
        <v>13</v>
      </c>
      <c r="P7" s="7">
        <f>((D10-D8)^2+(E10-E8)^2)^0.5</f>
        <v>2575.0634943628088</v>
      </c>
    </row>
    <row r="8" spans="1:16" x14ac:dyDescent="0.25">
      <c r="A8" s="11" t="s">
        <v>29</v>
      </c>
      <c r="B8" s="22">
        <v>1744</v>
      </c>
      <c r="C8" s="22">
        <v>2950</v>
      </c>
      <c r="D8" s="22">
        <f>B8</f>
        <v>1744</v>
      </c>
      <c r="E8" s="22">
        <f>3804-C8</f>
        <v>854</v>
      </c>
      <c r="F8" s="5"/>
      <c r="G8" s="2"/>
      <c r="H8" s="2"/>
      <c r="I8" s="2"/>
      <c r="J8" s="2"/>
      <c r="K8" s="2"/>
      <c r="L8" s="2"/>
      <c r="M8" s="2"/>
      <c r="N8" s="16"/>
      <c r="O8" s="8"/>
      <c r="P8" s="9"/>
    </row>
    <row r="9" spans="1:16" x14ac:dyDescent="0.25">
      <c r="A9" s="11" t="s">
        <v>30</v>
      </c>
      <c r="B9" s="22">
        <v>4390</v>
      </c>
      <c r="C9" s="22">
        <v>1268</v>
      </c>
      <c r="D9" s="22">
        <f>B9</f>
        <v>4390</v>
      </c>
      <c r="E9" s="22">
        <f t="shared" ref="E9:E10" si="3">3804-C9</f>
        <v>2536</v>
      </c>
      <c r="F9" s="5"/>
      <c r="G9" s="2"/>
      <c r="H9" s="2"/>
      <c r="I9" s="2"/>
      <c r="J9" s="2"/>
      <c r="K9" s="2"/>
      <c r="L9" s="2"/>
      <c r="M9" s="2"/>
      <c r="N9" s="17" t="s">
        <v>21</v>
      </c>
      <c r="O9" s="10" t="s">
        <v>43</v>
      </c>
      <c r="P9" s="6">
        <f>(P1/P5)*3600</f>
        <v>4.7429177386567449</v>
      </c>
    </row>
    <row r="10" spans="1:16" x14ac:dyDescent="0.25">
      <c r="A10" s="11" t="s">
        <v>31</v>
      </c>
      <c r="B10" s="22">
        <v>2890</v>
      </c>
      <c r="C10" s="22">
        <v>644</v>
      </c>
      <c r="D10" s="22">
        <f>B10</f>
        <v>2890</v>
      </c>
      <c r="E10" s="22">
        <f t="shared" si="3"/>
        <v>3160</v>
      </c>
      <c r="F10" s="5"/>
      <c r="G10" s="2"/>
      <c r="H10" s="2"/>
      <c r="I10" s="2"/>
      <c r="J10" s="2"/>
      <c r="K10" s="2"/>
      <c r="L10" s="2"/>
      <c r="M10" s="2"/>
      <c r="N10" s="17" t="s">
        <v>22</v>
      </c>
      <c r="O10" s="10" t="s">
        <v>44</v>
      </c>
      <c r="P10" s="6">
        <f>(P2/P6)*3600</f>
        <v>4.5883656038167713</v>
      </c>
    </row>
    <row r="11" spans="1:16" x14ac:dyDescent="0.25">
      <c r="A11" s="12" t="s">
        <v>32</v>
      </c>
      <c r="B11" s="22">
        <v>1773</v>
      </c>
      <c r="C11" s="22">
        <v>3065</v>
      </c>
      <c r="D11" s="22">
        <f>B11</f>
        <v>1773</v>
      </c>
      <c r="E11" s="22">
        <f>3804-C11</f>
        <v>739</v>
      </c>
      <c r="F11" s="2"/>
      <c r="G11" s="2"/>
      <c r="H11" s="2"/>
      <c r="I11" s="2"/>
      <c r="J11" s="2"/>
      <c r="K11" s="2"/>
      <c r="L11" s="2"/>
      <c r="M11" s="2"/>
      <c r="N11" s="17" t="s">
        <v>23</v>
      </c>
      <c r="O11" s="10" t="s">
        <v>45</v>
      </c>
      <c r="P11" s="6">
        <f>(P3/P7)*3600</f>
        <v>4.7652291952235801</v>
      </c>
    </row>
    <row r="12" spans="1:16" x14ac:dyDescent="0.25">
      <c r="A12" s="12" t="s">
        <v>33</v>
      </c>
      <c r="B12" s="22">
        <v>3657</v>
      </c>
      <c r="C12" s="22">
        <v>904</v>
      </c>
      <c r="D12" s="22">
        <f>B12</f>
        <v>3657</v>
      </c>
      <c r="E12" s="22">
        <f>3804-C12</f>
        <v>2900</v>
      </c>
      <c r="F12" s="2"/>
      <c r="G12" s="2"/>
      <c r="H12" s="2"/>
      <c r="I12" s="2"/>
      <c r="J12" s="2"/>
      <c r="K12" s="2"/>
      <c r="L12" s="2"/>
      <c r="M12" s="2"/>
      <c r="N12" s="17" t="s">
        <v>24</v>
      </c>
      <c r="O12" s="10" t="s">
        <v>46</v>
      </c>
      <c r="P12" s="6">
        <f>AVERAGE(P9:P11)</f>
        <v>4.6988375125656985</v>
      </c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6"/>
      <c r="O13" s="8"/>
      <c r="P13" s="9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7" t="s">
        <v>25</v>
      </c>
      <c r="O14" s="10" t="s">
        <v>14</v>
      </c>
      <c r="P14" s="7">
        <f>((D12-D11)^2+(E12-E11)^2)^0.5</f>
        <v>2866.9455872060075</v>
      </c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7" t="s">
        <v>26</v>
      </c>
      <c r="O15" s="10" t="s">
        <v>40</v>
      </c>
      <c r="P15" s="6">
        <f>P12*P14/3600</f>
        <v>3.7420309643467449</v>
      </c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6"/>
      <c r="O16" s="8"/>
      <c r="P16" s="9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7" t="s">
        <v>27</v>
      </c>
      <c r="O17" s="10" t="s">
        <v>41</v>
      </c>
      <c r="P17" s="21">
        <f>(360/P15)*(20.8479-2.8403)/365.25</f>
        <v>4.7430831090057675</v>
      </c>
    </row>
    <row r="18" spans="1:16" x14ac:dyDescent="0.25">
      <c r="N18" s="18" t="s">
        <v>28</v>
      </c>
      <c r="O18" s="10" t="s">
        <v>42</v>
      </c>
      <c r="P18" s="21">
        <f>P17^(2/3)</f>
        <v>2.8229758075399292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Ceres-Taurus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cp:lastPrinted>2022-01-04T12:29:21Z</cp:lastPrinted>
  <dcterms:created xsi:type="dcterms:W3CDTF">2022-01-04T10:07:43Z</dcterms:created>
  <dcterms:modified xsi:type="dcterms:W3CDTF">2022-01-25T12:19:05Z</dcterms:modified>
</cp:coreProperties>
</file>