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ózsef Kovács\Dropbox (MTACSFK)\0.IOAA-Hun_-_Problems_and_solutions_-_2012-2022\Excel\"/>
    </mc:Choice>
  </mc:AlternateContent>
  <xr:revisionPtr revIDLastSave="0" documentId="13_ncr:1_{2DBA8DD8-8DD2-4204-AED7-2B6BDCE1BC5D}" xr6:coauthVersionLast="47" xr6:coauthVersionMax="47" xr10:uidLastSave="{00000000-0000-0000-0000-000000000000}"/>
  <bookViews>
    <workbookView xWindow="-120" yWindow="-120" windowWidth="28350" windowHeight="13980" xr2:uid="{F2403252-AE2E-4365-AC80-2341A3B3545D}"/>
  </bookViews>
  <sheets>
    <sheet name="70 Ophiuchi vb orbi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2" i="1"/>
  <c r="H3" i="1"/>
  <c r="H4" i="1"/>
  <c r="H5" i="1"/>
  <c r="H6" i="1"/>
  <c r="H2" i="1"/>
  <c r="E3" i="1"/>
  <c r="P22" i="1" s="1"/>
  <c r="E4" i="1"/>
  <c r="P23" i="1" s="1"/>
  <c r="E5" i="1"/>
  <c r="P24" i="1" s="1"/>
  <c r="E6" i="1"/>
  <c r="P25" i="1" s="1"/>
  <c r="E7" i="1"/>
  <c r="P26" i="1" s="1"/>
  <c r="E8" i="1"/>
  <c r="P27" i="1" s="1"/>
  <c r="E9" i="1"/>
  <c r="P28" i="1" s="1"/>
  <c r="E10" i="1"/>
  <c r="P29" i="1" s="1"/>
  <c r="E11" i="1"/>
  <c r="P30" i="1" s="1"/>
  <c r="E12" i="1"/>
  <c r="P31" i="1" s="1"/>
  <c r="E13" i="1"/>
  <c r="P32" i="1" s="1"/>
  <c r="E14" i="1"/>
  <c r="P33" i="1" s="1"/>
  <c r="E15" i="1"/>
  <c r="P34" i="1" s="1"/>
  <c r="E16" i="1"/>
  <c r="P35" i="1" s="1"/>
  <c r="E17" i="1"/>
  <c r="P36" i="1" s="1"/>
  <c r="E18" i="1"/>
  <c r="P37" i="1" s="1"/>
  <c r="E19" i="1"/>
  <c r="P38" i="1" s="1"/>
  <c r="E20" i="1"/>
  <c r="P39" i="1" s="1"/>
  <c r="E21" i="1"/>
  <c r="P40" i="1" s="1"/>
  <c r="E22" i="1"/>
  <c r="P41" i="1" s="1"/>
  <c r="E23" i="1"/>
  <c r="P42" i="1" s="1"/>
  <c r="E24" i="1"/>
  <c r="P43" i="1" s="1"/>
  <c r="E25" i="1"/>
  <c r="P44" i="1" s="1"/>
  <c r="E26" i="1"/>
  <c r="P45" i="1" s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2" i="1"/>
  <c r="P21" i="1" s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2" i="1"/>
  <c r="K2" i="1" l="1"/>
  <c r="L2" i="1" s="1"/>
  <c r="K3" i="1"/>
  <c r="L3" i="1" s="1"/>
  <c r="K6" i="1"/>
  <c r="L6" i="1" s="1"/>
  <c r="K5" i="1"/>
  <c r="L5" i="1" s="1"/>
  <c r="K4" i="1"/>
  <c r="L4" i="1" s="1"/>
  <c r="O37" i="1"/>
  <c r="O33" i="1"/>
  <c r="O44" i="1"/>
  <c r="O40" i="1"/>
  <c r="O36" i="1"/>
  <c r="O32" i="1"/>
  <c r="O28" i="1"/>
  <c r="O24" i="1"/>
  <c r="O43" i="1"/>
  <c r="O39" i="1"/>
  <c r="O35" i="1"/>
  <c r="O31" i="1"/>
  <c r="O27" i="1"/>
  <c r="O23" i="1"/>
  <c r="O41" i="1"/>
  <c r="O29" i="1"/>
  <c r="O42" i="1"/>
  <c r="O38" i="1"/>
  <c r="O34" i="1"/>
  <c r="O30" i="1"/>
  <c r="O26" i="1"/>
  <c r="O22" i="1"/>
  <c r="O25" i="1"/>
  <c r="O21" i="1"/>
  <c r="M7" i="1" l="1"/>
  <c r="L7" i="1"/>
  <c r="R25" i="1" s="1"/>
  <c r="R40" i="1" l="1"/>
  <c r="R30" i="1"/>
  <c r="R36" i="1"/>
  <c r="R26" i="1"/>
  <c r="R39" i="1"/>
  <c r="R44" i="1"/>
  <c r="R24" i="1"/>
  <c r="R21" i="1"/>
  <c r="R43" i="1"/>
  <c r="R41" i="1"/>
  <c r="R23" i="1"/>
  <c r="R28" i="1"/>
  <c r="R31" i="1"/>
  <c r="R34" i="1"/>
  <c r="R27" i="1"/>
  <c r="R33" i="1"/>
  <c r="R38" i="1"/>
  <c r="R35" i="1"/>
  <c r="R29" i="1"/>
  <c r="R37" i="1"/>
  <c r="R42" i="1"/>
  <c r="R32" i="1"/>
  <c r="R22" i="1"/>
  <c r="S37" i="1" l="1"/>
  <c r="V37" i="1" s="1"/>
  <c r="V39" i="1" s="1"/>
  <c r="W37" i="1" l="1"/>
  <c r="X37" i="1"/>
  <c r="X39" i="1"/>
  <c r="W39" i="1"/>
  <c r="W41" i="1" s="1"/>
  <c r="X41" i="1" l="1"/>
  <c r="W44" i="1"/>
  <c r="X44" i="1"/>
  <c r="V44" i="1" s="1"/>
  <c r="V46" i="1" s="1"/>
</calcChain>
</file>

<file path=xl/sharedStrings.xml><?xml version="1.0" encoding="utf-8"?>
<sst xmlns="http://schemas.openxmlformats.org/spreadsheetml/2006/main" count="34" uniqueCount="32">
  <si>
    <r>
      <t>t</t>
    </r>
    <r>
      <rPr>
        <b/>
        <sz val="11"/>
        <color theme="1"/>
        <rFont val="Calibri"/>
        <family val="2"/>
        <charset val="238"/>
        <scheme val="minor"/>
      </rPr>
      <t xml:space="preserve"> [év]</t>
    </r>
  </si>
  <si>
    <r>
      <t>x</t>
    </r>
    <r>
      <rPr>
        <b/>
        <sz val="11"/>
        <color theme="1"/>
        <rFont val="Calibri"/>
        <family val="2"/>
        <charset val="238"/>
        <scheme val="minor"/>
      </rPr>
      <t xml:space="preserve"> [</t>
    </r>
    <r>
      <rPr>
        <b/>
        <i/>
        <sz val="11"/>
        <color theme="1"/>
        <rFont val="Calibri"/>
        <family val="2"/>
        <charset val="238"/>
        <scheme val="minor"/>
      </rPr>
      <t>"</t>
    </r>
    <r>
      <rPr>
        <b/>
        <sz val="11"/>
        <color theme="1"/>
        <rFont val="Calibri"/>
        <family val="2"/>
        <charset val="238"/>
        <scheme val="minor"/>
      </rPr>
      <t>]</t>
    </r>
  </si>
  <si>
    <r>
      <t>y</t>
    </r>
    <r>
      <rPr>
        <b/>
        <sz val="11"/>
        <color theme="1"/>
        <rFont val="Calibri"/>
        <family val="2"/>
        <charset val="238"/>
        <scheme val="minor"/>
      </rPr>
      <t xml:space="preserve"> [</t>
    </r>
    <r>
      <rPr>
        <b/>
        <i/>
        <sz val="11"/>
        <color theme="1"/>
        <rFont val="Calibri"/>
        <family val="2"/>
        <charset val="238"/>
        <scheme val="minor"/>
      </rPr>
      <t>"</t>
    </r>
    <r>
      <rPr>
        <b/>
        <sz val="11"/>
        <color theme="1"/>
        <rFont val="Calibri"/>
        <family val="2"/>
        <charset val="238"/>
        <scheme val="minor"/>
      </rPr>
      <t>]</t>
    </r>
  </si>
  <si>
    <r>
      <t>ρ</t>
    </r>
    <r>
      <rPr>
        <b/>
        <sz val="11"/>
        <color theme="1"/>
        <rFont val="Calibri"/>
        <family val="2"/>
        <charset val="238"/>
      </rPr>
      <t xml:space="preserve"> ["]</t>
    </r>
  </si>
  <si>
    <r>
      <t>θ</t>
    </r>
    <r>
      <rPr>
        <b/>
        <sz val="11"/>
        <color theme="1"/>
        <rFont val="Calibri"/>
        <family val="2"/>
        <charset val="238"/>
        <scheme val="minor"/>
      </rPr>
      <t xml:space="preserve"> [°]</t>
    </r>
  </si>
  <si>
    <r>
      <rPr>
        <b/>
        <i/>
        <sz val="11"/>
        <color theme="1"/>
        <rFont val="Calibri"/>
        <family val="2"/>
        <charset val="238"/>
      </rPr>
      <t>θ</t>
    </r>
    <r>
      <rPr>
        <b/>
        <i/>
        <vertAlign val="subscript"/>
        <sz val="11"/>
        <color theme="1"/>
        <rFont val="Calibri"/>
        <family val="2"/>
        <charset val="238"/>
      </rPr>
      <t>i</t>
    </r>
    <r>
      <rPr>
        <b/>
        <vertAlign val="subscript"/>
        <sz val="11"/>
        <color theme="1"/>
        <rFont val="Calibri"/>
        <family val="2"/>
        <charset val="238"/>
      </rPr>
      <t>+1</t>
    </r>
    <r>
      <rPr>
        <b/>
        <sz val="11"/>
        <color theme="1"/>
        <rFont val="Calibri"/>
        <family val="2"/>
        <charset val="238"/>
      </rPr>
      <t xml:space="preserve"> [°]</t>
    </r>
  </si>
  <si>
    <r>
      <rPr>
        <b/>
        <i/>
        <sz val="11"/>
        <color theme="1"/>
        <rFont val="Calibri"/>
        <family val="2"/>
        <charset val="238"/>
        <scheme val="minor"/>
      </rPr>
      <t>M</t>
    </r>
    <r>
      <rPr>
        <b/>
        <vertAlign val="sub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-</t>
    </r>
    <r>
      <rPr>
        <b/>
        <i/>
        <sz val="11"/>
        <color theme="1"/>
        <rFont val="Calibri"/>
        <family val="2"/>
        <charset val="238"/>
        <scheme val="minor"/>
      </rPr>
      <t>M</t>
    </r>
    <r>
      <rPr>
        <b/>
        <vertAlign val="subscript"/>
        <sz val="11"/>
        <color theme="1"/>
        <rFont val="Calibri"/>
        <family val="2"/>
        <charset val="238"/>
        <scheme val="minor"/>
      </rPr>
      <t>1</t>
    </r>
    <r>
      <rPr>
        <b/>
        <sz val="11"/>
        <color theme="1"/>
        <rFont val="Calibri"/>
        <family val="2"/>
        <charset val="238"/>
        <scheme val="minor"/>
      </rPr>
      <t>-180°</t>
    </r>
  </si>
  <si>
    <r>
      <rPr>
        <b/>
        <i/>
        <sz val="11"/>
        <color theme="1"/>
        <rFont val="Calibri"/>
        <family val="2"/>
        <charset val="238"/>
        <scheme val="minor"/>
      </rPr>
      <t>x</t>
    </r>
    <r>
      <rPr>
        <b/>
        <vertAlign val="subscript"/>
        <sz val="11"/>
        <color theme="1"/>
        <rFont val="Calibri"/>
        <family val="2"/>
        <charset val="238"/>
        <scheme val="minor"/>
      </rPr>
      <t>p</t>
    </r>
  </si>
  <si>
    <r>
      <rPr>
        <b/>
        <i/>
        <sz val="11"/>
        <color theme="1"/>
        <rFont val="Calibri"/>
        <family val="2"/>
        <charset val="238"/>
        <scheme val="minor"/>
      </rPr>
      <t>y</t>
    </r>
    <r>
      <rPr>
        <b/>
        <vertAlign val="subscript"/>
        <sz val="11"/>
        <color theme="1"/>
        <rFont val="Calibri"/>
        <family val="2"/>
        <charset val="238"/>
        <scheme val="minor"/>
      </rPr>
      <t>p</t>
    </r>
  </si>
  <si>
    <r>
      <rPr>
        <b/>
        <i/>
        <sz val="11"/>
        <color theme="1"/>
        <rFont val="Calibri"/>
        <family val="2"/>
        <charset val="238"/>
        <scheme val="minor"/>
      </rPr>
      <t>x</t>
    </r>
    <r>
      <rPr>
        <b/>
        <vertAlign val="subscript"/>
        <sz val="11"/>
        <color theme="1"/>
        <rFont val="Calibri"/>
        <family val="2"/>
        <charset val="238"/>
        <scheme val="minor"/>
      </rPr>
      <t>a</t>
    </r>
  </si>
  <si>
    <r>
      <rPr>
        <b/>
        <i/>
        <sz val="11"/>
        <color theme="1"/>
        <rFont val="Calibri"/>
        <family val="2"/>
        <charset val="238"/>
        <scheme val="minor"/>
      </rPr>
      <t>y</t>
    </r>
    <r>
      <rPr>
        <b/>
        <vertAlign val="subscript"/>
        <sz val="11"/>
        <color theme="1"/>
        <rFont val="Calibri"/>
        <family val="2"/>
        <charset val="238"/>
        <scheme val="minor"/>
      </rPr>
      <t>a</t>
    </r>
  </si>
  <si>
    <r>
      <rPr>
        <b/>
        <i/>
        <sz val="11"/>
        <color theme="1"/>
        <rFont val="Calibri"/>
        <family val="2"/>
        <charset val="238"/>
        <scheme val="minor"/>
      </rPr>
      <t>T</t>
    </r>
    <r>
      <rPr>
        <b/>
        <vertAlign val="subscript"/>
        <sz val="11"/>
        <color theme="1"/>
        <rFont val="Calibri"/>
        <family val="2"/>
        <charset val="238"/>
        <scheme val="minor"/>
      </rPr>
      <t>0</t>
    </r>
  </si>
  <si>
    <r>
      <rPr>
        <b/>
        <i/>
        <sz val="11"/>
        <color theme="1"/>
        <rFont val="Calibri"/>
        <family val="2"/>
        <charset val="238"/>
        <scheme val="minor"/>
      </rPr>
      <t>T</t>
    </r>
    <r>
      <rPr>
        <b/>
        <vertAlign val="subscript"/>
        <sz val="11"/>
        <color theme="1"/>
        <rFont val="Calibri"/>
        <family val="2"/>
        <charset val="238"/>
        <scheme val="minor"/>
      </rPr>
      <t>0</t>
    </r>
    <r>
      <rPr>
        <b/>
        <sz val="11"/>
        <color theme="1"/>
        <rFont val="Calibri"/>
        <family val="2"/>
        <charset val="238"/>
        <scheme val="minor"/>
      </rPr>
      <t>+</t>
    </r>
    <r>
      <rPr>
        <b/>
        <i/>
        <sz val="11"/>
        <color theme="1"/>
        <rFont val="Calibri"/>
        <family val="2"/>
        <charset val="238"/>
        <scheme val="minor"/>
      </rPr>
      <t>P</t>
    </r>
    <r>
      <rPr>
        <b/>
        <sz val="11"/>
        <color theme="1"/>
        <rFont val="Calibri"/>
        <family val="2"/>
        <charset val="238"/>
        <scheme val="minor"/>
      </rPr>
      <t>/2</t>
    </r>
  </si>
  <si>
    <t>Pericentrum</t>
  </si>
  <si>
    <t>Apocentrum</t>
  </si>
  <si>
    <t>Centrum</t>
  </si>
  <si>
    <r>
      <rPr>
        <b/>
        <i/>
        <sz val="11"/>
        <color theme="1"/>
        <rFont val="Calibri"/>
        <family val="2"/>
        <charset val="238"/>
        <scheme val="minor"/>
      </rPr>
      <t>x</t>
    </r>
    <r>
      <rPr>
        <b/>
        <vertAlign val="subscript"/>
        <sz val="11"/>
        <color theme="1"/>
        <rFont val="Calibri"/>
        <family val="2"/>
        <charset val="238"/>
        <scheme val="minor"/>
      </rPr>
      <t>c</t>
    </r>
  </si>
  <si>
    <r>
      <rPr>
        <b/>
        <i/>
        <sz val="11"/>
        <color theme="1"/>
        <rFont val="Calibri"/>
        <family val="2"/>
        <charset val="238"/>
        <scheme val="minor"/>
      </rPr>
      <t>y</t>
    </r>
    <r>
      <rPr>
        <b/>
        <vertAlign val="subscript"/>
        <sz val="11"/>
        <color theme="1"/>
        <rFont val="Calibri"/>
        <family val="2"/>
        <charset val="238"/>
        <scheme val="minor"/>
      </rPr>
      <t>c</t>
    </r>
  </si>
  <si>
    <t>Fél nagytengely</t>
  </si>
  <si>
    <t>a</t>
  </si>
  <si>
    <r>
      <rPr>
        <b/>
        <i/>
        <sz val="11"/>
        <color theme="1"/>
        <rFont val="Calibri"/>
        <family val="2"/>
        <charset val="238"/>
        <scheme val="minor"/>
      </rPr>
      <t>z</t>
    </r>
    <r>
      <rPr>
        <b/>
        <vertAlign val="subscript"/>
        <sz val="11"/>
        <color theme="1"/>
        <rFont val="Calibri"/>
        <family val="2"/>
        <charset val="238"/>
        <scheme val="minor"/>
      </rPr>
      <t>p</t>
    </r>
  </si>
  <si>
    <t>Excentricitás</t>
  </si>
  <si>
    <t>e</t>
  </si>
  <si>
    <r>
      <t>θ</t>
    </r>
    <r>
      <rPr>
        <b/>
        <vertAlign val="subscript"/>
        <sz val="11"/>
        <color theme="1"/>
        <rFont val="Calibri"/>
        <family val="2"/>
        <charset val="238"/>
        <scheme val="minor"/>
      </rPr>
      <t>18</t>
    </r>
    <r>
      <rPr>
        <b/>
        <sz val="11"/>
        <color theme="1"/>
        <rFont val="Calibri"/>
        <family val="2"/>
        <charset val="238"/>
        <scheme val="minor"/>
      </rPr>
      <t xml:space="preserve"> [°]</t>
    </r>
  </si>
  <si>
    <r>
      <t>t</t>
    </r>
    <r>
      <rPr>
        <b/>
        <vertAlign val="subscript"/>
        <sz val="11"/>
        <color theme="1"/>
        <rFont val="Calibri"/>
        <family val="2"/>
        <charset val="238"/>
        <scheme val="minor"/>
      </rPr>
      <t>int</t>
    </r>
    <r>
      <rPr>
        <b/>
        <sz val="11"/>
        <color theme="1"/>
        <rFont val="Calibri"/>
        <family val="2"/>
        <charset val="238"/>
        <scheme val="minor"/>
      </rPr>
      <t xml:space="preserve"> [év]</t>
    </r>
  </si>
  <si>
    <r>
      <t>P</t>
    </r>
    <r>
      <rPr>
        <b/>
        <sz val="11"/>
        <color theme="1"/>
        <rFont val="Calibri"/>
        <family val="2"/>
        <charset val="238"/>
        <scheme val="minor"/>
      </rPr>
      <t xml:space="preserve"> [év]</t>
    </r>
  </si>
  <si>
    <r>
      <rPr>
        <b/>
        <sz val="11"/>
        <color theme="1"/>
        <rFont val="Calibri"/>
        <family val="2"/>
        <charset val="238"/>
      </rPr>
      <t>Δ</t>
    </r>
    <r>
      <rPr>
        <b/>
        <i/>
        <sz val="11"/>
        <color theme="1"/>
        <rFont val="Calibri"/>
        <family val="2"/>
        <charset val="238"/>
      </rPr>
      <t>P</t>
    </r>
    <r>
      <rPr>
        <b/>
        <sz val="11"/>
        <color theme="1"/>
        <rFont val="Calibri"/>
        <family val="2"/>
        <charset val="238"/>
      </rPr>
      <t xml:space="preserve"> [év]</t>
    </r>
  </si>
  <si>
    <r>
      <t>t</t>
    </r>
    <r>
      <rPr>
        <b/>
        <vertAlign val="subscript"/>
        <sz val="11"/>
        <color theme="1"/>
        <rFont val="Calibri"/>
        <family val="2"/>
        <charset val="238"/>
        <scheme val="minor"/>
      </rPr>
      <t>18</t>
    </r>
    <r>
      <rPr>
        <b/>
        <sz val="11"/>
        <color theme="1"/>
        <rFont val="Calibri"/>
        <family val="2"/>
        <charset val="238"/>
        <scheme val="minor"/>
      </rPr>
      <t xml:space="preserve"> [év]</t>
    </r>
  </si>
  <si>
    <r>
      <t>t</t>
    </r>
    <r>
      <rPr>
        <b/>
        <vertAlign val="subscript"/>
        <sz val="11"/>
        <color theme="1"/>
        <rFont val="Calibri"/>
        <family val="2"/>
        <charset val="238"/>
        <scheme val="minor"/>
      </rPr>
      <t>19</t>
    </r>
    <r>
      <rPr>
        <b/>
        <sz val="11"/>
        <color theme="1"/>
        <rFont val="Calibri"/>
        <family val="2"/>
        <charset val="238"/>
        <scheme val="minor"/>
      </rPr>
      <t xml:space="preserve"> [év]</t>
    </r>
  </si>
  <si>
    <r>
      <rPr>
        <b/>
        <i/>
        <sz val="11"/>
        <color theme="1"/>
        <rFont val="Calibri"/>
        <family val="2"/>
        <charset val="238"/>
        <scheme val="minor"/>
      </rPr>
      <t>t</t>
    </r>
    <r>
      <rPr>
        <b/>
        <i/>
        <vertAlign val="subscript"/>
        <sz val="11"/>
        <color theme="1"/>
        <rFont val="Calibri"/>
        <family val="2"/>
        <charset val="238"/>
        <scheme val="minor"/>
      </rPr>
      <t>i</t>
    </r>
    <r>
      <rPr>
        <b/>
        <vertAlign val="subscript"/>
        <sz val="11"/>
        <color theme="1"/>
        <rFont val="Calibri"/>
        <family val="2"/>
        <charset val="238"/>
        <scheme val="minor"/>
      </rPr>
      <t>+1</t>
    </r>
    <r>
      <rPr>
        <b/>
        <sz val="11"/>
        <color theme="1"/>
        <rFont val="Calibri"/>
        <family val="2"/>
        <charset val="238"/>
        <scheme val="minor"/>
      </rPr>
      <t xml:space="preserve"> [év]</t>
    </r>
  </si>
  <si>
    <r>
      <rPr>
        <b/>
        <i/>
        <sz val="11"/>
        <color theme="1"/>
        <rFont val="Calibri"/>
        <family val="2"/>
        <charset val="238"/>
      </rPr>
      <t>t</t>
    </r>
    <r>
      <rPr>
        <b/>
        <i/>
        <vertAlign val="subscript"/>
        <sz val="11"/>
        <color theme="1"/>
        <rFont val="Calibri"/>
        <family val="2"/>
        <charset val="238"/>
      </rPr>
      <t>i</t>
    </r>
    <r>
      <rPr>
        <b/>
        <sz val="11"/>
        <color theme="1"/>
        <rFont val="Calibri"/>
        <family val="2"/>
        <charset val="238"/>
      </rPr>
      <t xml:space="preserve"> [év]</t>
    </r>
  </si>
  <si>
    <r>
      <rPr>
        <b/>
        <i/>
        <sz val="11"/>
        <color theme="1"/>
        <rFont val="Calibri"/>
        <family val="2"/>
        <charset val="238"/>
        <scheme val="minor"/>
      </rPr>
      <t>z</t>
    </r>
    <r>
      <rPr>
        <b/>
        <vertAlign val="subscript"/>
        <sz val="11"/>
        <color theme="1"/>
        <rFont val="Calibri"/>
        <family val="2"/>
        <charset val="238"/>
        <scheme val="minor"/>
      </rPr>
      <t>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</si>
</sst>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i/>
      <sz val="11"/>
      <color theme="1"/>
      <name val="Calibri"/>
      <family val="2"/>
      <charset val="238"/>
    </font>
    <font>
      <b/>
      <i/>
      <vertAlign val="subscript"/>
      <sz val="11"/>
      <color theme="1"/>
      <name val="Calibri"/>
      <family val="2"/>
      <charset val="238"/>
    </font>
    <font>
      <b/>
      <vertAlign val="subscript"/>
      <sz val="11"/>
      <color theme="1"/>
      <name val="Calibri"/>
      <family val="2"/>
      <charset val="238"/>
    </font>
    <font>
      <b/>
      <vertAlign val="subscript"/>
      <sz val="11"/>
      <color theme="1"/>
      <name val="Calibri"/>
      <family val="2"/>
      <charset val="238"/>
      <scheme val="minor"/>
    </font>
    <font>
      <b/>
      <i/>
      <vertAlign val="subscript"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2" borderId="1" xfId="0" applyFont="1" applyFill="1" applyBorder="1" applyAlignment="1">
      <alignment horizontal="center"/>
    </xf>
    <xf numFmtId="2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165" fontId="0" fillId="0" borderId="1" xfId="0" quotePrefix="1" applyNumberFormat="1" applyBorder="1" applyAlignment="1">
      <alignment horizontal="right"/>
    </xf>
    <xf numFmtId="165" fontId="0" fillId="4" borderId="1" xfId="0" quotePrefix="1" applyNumberFormat="1" applyFill="1" applyBorder="1" applyAlignment="1">
      <alignment horizontal="right"/>
    </xf>
    <xf numFmtId="2" fontId="0" fillId="0" borderId="1" xfId="0" applyNumberFormat="1" applyBorder="1"/>
    <xf numFmtId="164" fontId="0" fillId="0" borderId="1" xfId="0" applyNumberFormat="1" applyBorder="1"/>
    <xf numFmtId="2" fontId="0" fillId="5" borderId="1" xfId="0" applyNumberFormat="1" applyFill="1" applyBorder="1"/>
    <xf numFmtId="0" fontId="2" fillId="0" borderId="0" xfId="0" applyFont="1" applyFill="1" applyBorder="1" applyAlignment="1">
      <alignment horizontal="center"/>
    </xf>
    <xf numFmtId="2" fontId="0" fillId="0" borderId="0" xfId="0" applyNumberFormat="1" applyFill="1" applyBorder="1"/>
    <xf numFmtId="0" fontId="4" fillId="0" borderId="0" xfId="0" applyFont="1" applyFill="1" applyBorder="1" applyAlignment="1">
      <alignment horizontal="center"/>
    </xf>
    <xf numFmtId="0" fontId="1" fillId="2" borderId="1" xfId="0" applyFont="1" applyFill="1" applyBorder="1"/>
    <xf numFmtId="165" fontId="0" fillId="0" borderId="1" xfId="0" applyNumberFormat="1" applyBorder="1"/>
    <xf numFmtId="165" fontId="0" fillId="0" borderId="0" xfId="0" applyNumberFormat="1" applyBorder="1"/>
    <xf numFmtId="0" fontId="3" fillId="2" borderId="1" xfId="0" applyFont="1" applyFill="1" applyBorder="1" applyAlignment="1">
      <alignment horizontal="center"/>
    </xf>
    <xf numFmtId="164" fontId="0" fillId="0" borderId="0" xfId="0" applyNumberFormat="1" applyBorder="1"/>
    <xf numFmtId="164" fontId="0" fillId="0" borderId="0" xfId="0" applyNumberFormat="1" applyFill="1" applyBorder="1"/>
    <xf numFmtId="2" fontId="0" fillId="3" borderId="1" xfId="0" applyNumberFormat="1" applyFill="1" applyBorder="1" applyAlignment="1">
      <alignment horizontal="right"/>
    </xf>
    <xf numFmtId="164" fontId="0" fillId="3" borderId="1" xfId="0" applyNumberFormat="1" applyFill="1" applyBorder="1"/>
    <xf numFmtId="0" fontId="1" fillId="0" borderId="0" xfId="0" applyFont="1" applyFill="1" applyBorder="1"/>
    <xf numFmtId="164" fontId="1" fillId="0" borderId="0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2" fontId="0" fillId="0" borderId="1" xfId="0" applyNumberFormat="1" applyFill="1" applyBorder="1"/>
    <xf numFmtId="164" fontId="0" fillId="0" borderId="1" xfId="0" applyNumberFormat="1" applyFill="1" applyBorder="1"/>
    <xf numFmtId="164" fontId="1" fillId="2" borderId="1" xfId="0" applyNumberFormat="1" applyFont="1" applyFill="1" applyBorder="1"/>
    <xf numFmtId="164" fontId="1" fillId="2" borderId="1" xfId="0" applyNumberFormat="1" applyFont="1" applyFill="1" applyBorder="1" applyAlignment="1">
      <alignment horizontal="left"/>
    </xf>
    <xf numFmtId="2" fontId="0" fillId="0" borderId="2" xfId="0" applyNumberFormat="1" applyBorder="1"/>
    <xf numFmtId="164" fontId="0" fillId="0" borderId="2" xfId="0" applyNumberFormat="1" applyBorder="1"/>
    <xf numFmtId="164" fontId="0" fillId="2" borderId="1" xfId="0" applyNumberFormat="1" applyFill="1" applyBorder="1" applyAlignment="1">
      <alignment horizontal="center"/>
    </xf>
    <xf numFmtId="164" fontId="0" fillId="5" borderId="1" xfId="0" applyNumberFormat="1" applyFill="1" applyBorder="1"/>
    <xf numFmtId="164" fontId="2" fillId="2" borderId="1" xfId="0" applyNumberFormat="1" applyFont="1" applyFill="1" applyBorder="1" applyAlignment="1">
      <alignment horizontal="center"/>
    </xf>
    <xf numFmtId="0" fontId="0" fillId="0" borderId="0" xfId="0" applyFill="1" applyBorder="1"/>
    <xf numFmtId="0" fontId="2" fillId="2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right"/>
    </xf>
    <xf numFmtId="2" fontId="1" fillId="0" borderId="0" xfId="0" applyNumberFormat="1" applyFont="1" applyFill="1" applyBorder="1"/>
    <xf numFmtId="165" fontId="0" fillId="0" borderId="0" xfId="0" quotePrefix="1" applyNumberFormat="1" applyBorder="1" applyAlignment="1">
      <alignment horizontal="right"/>
    </xf>
    <xf numFmtId="165" fontId="0" fillId="0" borderId="0" xfId="0" quotePrefix="1" applyNumberFormat="1" applyFill="1" applyBorder="1" applyAlignment="1">
      <alignment horizontal="right"/>
    </xf>
    <xf numFmtId="2" fontId="0" fillId="0" borderId="1" xfId="0" quotePrefix="1" applyNumberFormat="1" applyBorder="1" applyAlignment="1">
      <alignment horizontal="right"/>
    </xf>
    <xf numFmtId="2" fontId="0" fillId="5" borderId="1" xfId="0" quotePrefix="1" applyNumberFormat="1" applyFill="1" applyBorder="1" applyAlignment="1">
      <alignment horizontal="right"/>
    </xf>
    <xf numFmtId="0" fontId="0" fillId="0" borderId="0" xfId="0" applyBorder="1"/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/>
    <xf numFmtId="0" fontId="3" fillId="2" borderId="1" xfId="0" applyFont="1" applyFill="1" applyBorder="1" applyAlignment="1"/>
    <xf numFmtId="164" fontId="0" fillId="5" borderId="1" xfId="0" applyNumberFormat="1" applyFill="1" applyBorder="1" applyAlignment="1">
      <alignment horizontal="center"/>
    </xf>
    <xf numFmtId="165" fontId="0" fillId="0" borderId="1" xfId="0" applyNumberFormat="1" applyBorder="1" applyAlignment="1">
      <alignment horizontal="right"/>
    </xf>
    <xf numFmtId="2" fontId="0" fillId="5" borderId="1" xfId="0" applyNumberForma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A</a:t>
            </a:r>
            <a:r>
              <a:rPr lang="hu-HU" baseline="0"/>
              <a:t> 70 Oph vizuális észlelési adatai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C0A2-4BF5-BF8F-A4E6B677A26E}"/>
              </c:ext>
            </c:extLst>
          </c:dPt>
          <c:xVal>
            <c:numRef>
              <c:f>'70 Ophiuchi vb orbit'!$B$2:$B$71</c:f>
              <c:numCache>
                <c:formatCode>0.000</c:formatCode>
                <c:ptCount val="70"/>
                <c:pt idx="0">
                  <c:v>2.4108148475998799</c:v>
                </c:pt>
                <c:pt idx="1">
                  <c:v>2.1162328055372917</c:v>
                </c:pt>
                <c:pt idx="2">
                  <c:v>1.7896818818390949</c:v>
                </c:pt>
                <c:pt idx="3">
                  <c:v>1.5447477779679004</c:v>
                </c:pt>
                <c:pt idx="4">
                  <c:v>1.2467221563135489</c:v>
                </c:pt>
                <c:pt idx="5">
                  <c:v>0.87599135086683955</c:v>
                </c:pt>
                <c:pt idx="6">
                  <c:v>0.46222182043469268</c:v>
                </c:pt>
                <c:pt idx="7">
                  <c:v>9.9668091951125221E-2</c:v>
                </c:pt>
                <c:pt idx="8">
                  <c:v>-0.25693312880682451</c:v>
                </c:pt>
                <c:pt idx="9">
                  <c:v>-0.53907891849822076</c:v>
                </c:pt>
                <c:pt idx="10">
                  <c:v>-0.90601649808374429</c:v>
                </c:pt>
                <c:pt idx="11">
                  <c:v>-1.249591279992939</c:v>
                </c:pt>
                <c:pt idx="12">
                  <c:v>-1.4784115022790409</c:v>
                </c:pt>
                <c:pt idx="13">
                  <c:v>-1.7279075070580752</c:v>
                </c:pt>
                <c:pt idx="14">
                  <c:v>-1.9067864168765967</c:v>
                </c:pt>
                <c:pt idx="15">
                  <c:v>-2.0009895942049805</c:v>
                </c:pt>
                <c:pt idx="16">
                  <c:v>-2.0838626110412641</c:v>
                </c:pt>
                <c:pt idx="17">
                  <c:v>-1.9828869105642815</c:v>
                </c:pt>
                <c:pt idx="18">
                  <c:v>-1.8993489174535587</c:v>
                </c:pt>
                <c:pt idx="19">
                  <c:v>-1.7698588336151182</c:v>
                </c:pt>
                <c:pt idx="20">
                  <c:v>-1.4839163660442716</c:v>
                </c:pt>
                <c:pt idx="21">
                  <c:v>-1.1682596425932033</c:v>
                </c:pt>
                <c:pt idx="22">
                  <c:v>-0.88318249019516537</c:v>
                </c:pt>
                <c:pt idx="23">
                  <c:v>-0.51445853215456994</c:v>
                </c:pt>
                <c:pt idx="24">
                  <c:v>-0.23731483534174461</c:v>
                </c:pt>
                <c:pt idx="25">
                  <c:v>6.8475454790319565E-2</c:v>
                </c:pt>
                <c:pt idx="26">
                  <c:v>0.40268961716035578</c:v>
                </c:pt>
                <c:pt idx="27">
                  <c:v>0.72496820073898871</c:v>
                </c:pt>
                <c:pt idx="28">
                  <c:v>1.0275424868109924</c:v>
                </c:pt>
                <c:pt idx="29">
                  <c:v>1.3548302263011529</c:v>
                </c:pt>
                <c:pt idx="30">
                  <c:v>1.6498269674839661</c:v>
                </c:pt>
                <c:pt idx="31">
                  <c:v>1.9111733168065752</c:v>
                </c:pt>
                <c:pt idx="32">
                  <c:v>2.1525542427170272</c:v>
                </c:pt>
                <c:pt idx="33">
                  <c:v>2.4450144284407771</c:v>
                </c:pt>
                <c:pt idx="34">
                  <c:v>2.7507907318899818</c:v>
                </c:pt>
                <c:pt idx="35">
                  <c:v>2.9436449880095368</c:v>
                </c:pt>
                <c:pt idx="36">
                  <c:v>3.2260171560073498</c:v>
                </c:pt>
                <c:pt idx="37">
                  <c:v>3.4016590305197885</c:v>
                </c:pt>
                <c:pt idx="38">
                  <c:v>3.6447281743592255</c:v>
                </c:pt>
                <c:pt idx="39">
                  <c:v>3.8635194819659557</c:v>
                </c:pt>
                <c:pt idx="40">
                  <c:v>4.0656130882699522</c:v>
                </c:pt>
                <c:pt idx="41">
                  <c:v>4.3489581734172882</c:v>
                </c:pt>
                <c:pt idx="42">
                  <c:v>4.4616097287197753</c:v>
                </c:pt>
                <c:pt idx="43">
                  <c:v>4.6275644541645073</c:v>
                </c:pt>
                <c:pt idx="44">
                  <c:v>4.767465059320668</c:v>
                </c:pt>
                <c:pt idx="45">
                  <c:v>4.861817477676758</c:v>
                </c:pt>
                <c:pt idx="46">
                  <c:v>5.0818797565439251</c:v>
                </c:pt>
                <c:pt idx="47">
                  <c:v>5.4432080684774107</c:v>
                </c:pt>
                <c:pt idx="48">
                  <c:v>5.6347885545029088</c:v>
                </c:pt>
                <c:pt idx="49">
                  <c:v>5.7087342226760684</c:v>
                </c:pt>
                <c:pt idx="50">
                  <c:v>5.8968628259617875</c:v>
                </c:pt>
                <c:pt idx="51">
                  <c:v>6.0437255848689437</c:v>
                </c:pt>
                <c:pt idx="52">
                  <c:v>6.064604847343948</c:v>
                </c:pt>
                <c:pt idx="53">
                  <c:v>6.0551936246573659</c:v>
                </c:pt>
                <c:pt idx="54">
                  <c:v>5.9023523139842569</c:v>
                </c:pt>
                <c:pt idx="55">
                  <c:v>5.7504496401862202</c:v>
                </c:pt>
                <c:pt idx="56">
                  <c:v>5.6226445760503116</c:v>
                </c:pt>
                <c:pt idx="57">
                  <c:v>5.2556045465557517</c:v>
                </c:pt>
                <c:pt idx="58">
                  <c:v>4.9933691159760754</c:v>
                </c:pt>
                <c:pt idx="59">
                  <c:v>4.8939378602164973</c:v>
                </c:pt>
                <c:pt idx="60">
                  <c:v>4.6003910002347457</c:v>
                </c:pt>
                <c:pt idx="61">
                  <c:v>4.1392370481836069</c:v>
                </c:pt>
                <c:pt idx="62">
                  <c:v>3.7803005673082777</c:v>
                </c:pt>
                <c:pt idx="63">
                  <c:v>3.2948652527166198</c:v>
                </c:pt>
                <c:pt idx="64">
                  <c:v>2.7732837922928026</c:v>
                </c:pt>
                <c:pt idx="65">
                  <c:v>2.2913889753689798</c:v>
                </c:pt>
                <c:pt idx="66">
                  <c:v>1.9406842894149217</c:v>
                </c:pt>
                <c:pt idx="67">
                  <c:v>1.5250003767179403</c:v>
                </c:pt>
                <c:pt idx="68">
                  <c:v>1.1888320461452504</c:v>
                </c:pt>
                <c:pt idx="69">
                  <c:v>0.88557993719012262</c:v>
                </c:pt>
              </c:numCache>
            </c:numRef>
          </c:xVal>
          <c:yVal>
            <c:numRef>
              <c:f>'70 Ophiuchi vb orbit'!$C$2:$C$71</c:f>
              <c:numCache>
                <c:formatCode>0.000</c:formatCode>
                <c:ptCount val="70"/>
                <c:pt idx="0">
                  <c:v>1.1706287928254424</c:v>
                </c:pt>
                <c:pt idx="1">
                  <c:v>1.3121199307867271</c:v>
                </c:pt>
                <c:pt idx="2">
                  <c:v>1.4286842764644945</c:v>
                </c:pt>
                <c:pt idx="3">
                  <c:v>1.6221449696199273</c:v>
                </c:pt>
                <c:pt idx="4">
                  <c:v>1.8004954498573149</c:v>
                </c:pt>
                <c:pt idx="5">
                  <c:v>1.820175583070625</c:v>
                </c:pt>
                <c:pt idx="6">
                  <c:v>1.9252924423873996</c:v>
                </c:pt>
                <c:pt idx="7">
                  <c:v>1.9674771336528469</c:v>
                </c:pt>
                <c:pt idx="8">
                  <c:v>2.0338351376946791</c:v>
                </c:pt>
                <c:pt idx="9">
                  <c:v>1.9571136705952437</c:v>
                </c:pt>
                <c:pt idx="10">
                  <c:v>1.9607993536310822</c:v>
                </c:pt>
                <c:pt idx="11">
                  <c:v>1.8951046496079336</c:v>
                </c:pt>
                <c:pt idx="12">
                  <c:v>1.7619022191736489</c:v>
                </c:pt>
                <c:pt idx="13">
                  <c:v>1.5180038363101549</c:v>
                </c:pt>
                <c:pt idx="14">
                  <c:v>1.2861436779827162</c:v>
                </c:pt>
                <c:pt idx="15">
                  <c:v>1.0505430233376383</c:v>
                </c:pt>
                <c:pt idx="16">
                  <c:v>0.70534857928848593</c:v>
                </c:pt>
                <c:pt idx="17">
                  <c:v>0.38543417066061941</c:v>
                </c:pt>
                <c:pt idx="18">
                  <c:v>4.9736201784958918E-2</c:v>
                </c:pt>
                <c:pt idx="19">
                  <c:v>-0.32802394588586603</c:v>
                </c:pt>
                <c:pt idx="20">
                  <c:v>-0.69827803816671963</c:v>
                </c:pt>
                <c:pt idx="21">
                  <c:v>-1.0932380378892792</c:v>
                </c:pt>
                <c:pt idx="22">
                  <c:v>-1.4525800112257727</c:v>
                </c:pt>
                <c:pt idx="23">
                  <c:v>-1.6517361831398394</c:v>
                </c:pt>
                <c:pt idx="24">
                  <c:v>-1.9052773207401383</c:v>
                </c:pt>
                <c:pt idx="25">
                  <c:v>-2.178924301597295</c:v>
                </c:pt>
                <c:pt idx="26">
                  <c:v>-2.3558312911223602</c:v>
                </c:pt>
                <c:pt idx="27">
                  <c:v>-2.6319804535591205</c:v>
                </c:pt>
                <c:pt idx="28">
                  <c:v>-2.8078918137631805</c:v>
                </c:pt>
                <c:pt idx="29">
                  <c:v>-2.9321212556612948</c:v>
                </c:pt>
                <c:pt idx="30">
                  <c:v>-3.0640611902118828</c:v>
                </c:pt>
                <c:pt idx="31">
                  <c:v>-3.1681882130212142</c:v>
                </c:pt>
                <c:pt idx="32">
                  <c:v>-3.2521547060619556</c:v>
                </c:pt>
                <c:pt idx="33">
                  <c:v>-3.3284838056863695</c:v>
                </c:pt>
                <c:pt idx="34">
                  <c:v>-3.4212936660491708</c:v>
                </c:pt>
                <c:pt idx="35">
                  <c:v>-3.4956908021972333</c:v>
                </c:pt>
                <c:pt idx="36">
                  <c:v>-3.6081038384650528</c:v>
                </c:pt>
                <c:pt idx="37">
                  <c:v>-3.6097528779797621</c:v>
                </c:pt>
                <c:pt idx="38">
                  <c:v>-3.7089023356017439</c:v>
                </c:pt>
                <c:pt idx="39">
                  <c:v>-3.7440108456666508</c:v>
                </c:pt>
                <c:pt idx="40">
                  <c:v>-3.7780008227219937</c:v>
                </c:pt>
                <c:pt idx="41">
                  <c:v>-3.8072250794859719</c:v>
                </c:pt>
                <c:pt idx="42">
                  <c:v>-3.7837202101361891</c:v>
                </c:pt>
                <c:pt idx="43">
                  <c:v>-3.7876176183127495</c:v>
                </c:pt>
                <c:pt idx="44">
                  <c:v>-3.7247519257202324</c:v>
                </c:pt>
                <c:pt idx="45">
                  <c:v>-3.7171401391065153</c:v>
                </c:pt>
                <c:pt idx="46">
                  <c:v>-3.6382685634830563</c:v>
                </c:pt>
                <c:pt idx="47">
                  <c:v>-3.589134425354171</c:v>
                </c:pt>
                <c:pt idx="48">
                  <c:v>-3.4937169241429702</c:v>
                </c:pt>
                <c:pt idx="49">
                  <c:v>-3.4301535789009616</c:v>
                </c:pt>
                <c:pt idx="50">
                  <c:v>-3.2017352813419726</c:v>
                </c:pt>
                <c:pt idx="51">
                  <c:v>-2.960790613130309</c:v>
                </c:pt>
                <c:pt idx="52">
                  <c:v>-2.7765928843768748</c:v>
                </c:pt>
                <c:pt idx="53">
                  <c:v>-2.4710787457927754</c:v>
                </c:pt>
                <c:pt idx="54">
                  <c:v>-2.055416542116145</c:v>
                </c:pt>
                <c:pt idx="55">
                  <c:v>-1.7471201835254975</c:v>
                </c:pt>
                <c:pt idx="56">
                  <c:v>-1.3395028821962309</c:v>
                </c:pt>
                <c:pt idx="57">
                  <c:v>-0.94563251330657461</c:v>
                </c:pt>
                <c:pt idx="58">
                  <c:v>-0.68400648506889361</c:v>
                </c:pt>
                <c:pt idx="59">
                  <c:v>-0.50573928099325416</c:v>
                </c:pt>
                <c:pt idx="60">
                  <c:v>-0.29749394104613586</c:v>
                </c:pt>
                <c:pt idx="61">
                  <c:v>7.9477411534715103E-2</c:v>
                </c:pt>
                <c:pt idx="62">
                  <c:v>0.27097531402087982</c:v>
                </c:pt>
                <c:pt idx="63">
                  <c:v>0.65837904465485941</c:v>
                </c:pt>
                <c:pt idx="64">
                  <c:v>0.84787794369593661</c:v>
                </c:pt>
                <c:pt idx="65">
                  <c:v>1.2286319886595407</c:v>
                </c:pt>
                <c:pt idx="66">
                  <c:v>1.4624105062594777</c:v>
                </c:pt>
                <c:pt idx="67">
                  <c:v>1.4726757453730746</c:v>
                </c:pt>
                <c:pt idx="68">
                  <c:v>1.5833756238044394</c:v>
                </c:pt>
                <c:pt idx="69">
                  <c:v>1.624268504541764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7D4-440C-8208-9D700BA96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3214592"/>
        <c:axId val="2083215008"/>
      </c:scatterChart>
      <c:valAx>
        <c:axId val="2083214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i="1"/>
                  <a:t>x</a:t>
                </a:r>
                <a:r>
                  <a:rPr lang="hu-HU" baseline="0"/>
                  <a:t> ["]</a:t>
                </a:r>
                <a:endParaRPr lang="hu-H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83215008"/>
        <c:crossesAt val="-5"/>
        <c:crossBetween val="midCat"/>
      </c:valAx>
      <c:valAx>
        <c:axId val="2083215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i="1"/>
                  <a:t>y</a:t>
                </a:r>
                <a:r>
                  <a:rPr lang="hu-HU" baseline="0"/>
                  <a:t> ["]</a:t>
                </a:r>
                <a:endParaRPr lang="hu-H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83214592"/>
        <c:crossesAt val="-3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A</a:t>
            </a:r>
            <a:r>
              <a:rPr lang="hu-HU" baseline="0"/>
              <a:t> 70 Oph kettőscsillag komponenseinek szeparációja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xVal>
            <c:numRef>
              <c:f>'70 Ophiuchi vb orbit'!$A$2:$A$71</c:f>
              <c:numCache>
                <c:formatCode>0.00</c:formatCode>
                <c:ptCount val="70"/>
                <c:pt idx="0">
                  <c:v>1880.58</c:v>
                </c:pt>
                <c:pt idx="1">
                  <c:v>1881.64</c:v>
                </c:pt>
                <c:pt idx="2">
                  <c:v>1882.6</c:v>
                </c:pt>
                <c:pt idx="3">
                  <c:v>1883.62</c:v>
                </c:pt>
                <c:pt idx="4">
                  <c:v>1884.61</c:v>
                </c:pt>
                <c:pt idx="5">
                  <c:v>1885.6</c:v>
                </c:pt>
                <c:pt idx="6">
                  <c:v>1886.64</c:v>
                </c:pt>
                <c:pt idx="7">
                  <c:v>1887.65</c:v>
                </c:pt>
                <c:pt idx="8">
                  <c:v>1888.59</c:v>
                </c:pt>
                <c:pt idx="9">
                  <c:v>1889.57</c:v>
                </c:pt>
                <c:pt idx="10">
                  <c:v>1890.62</c:v>
                </c:pt>
                <c:pt idx="11">
                  <c:v>1891.58</c:v>
                </c:pt>
                <c:pt idx="12">
                  <c:v>1892.56</c:v>
                </c:pt>
                <c:pt idx="13">
                  <c:v>1893.63</c:v>
                </c:pt>
                <c:pt idx="14">
                  <c:v>1894.65</c:v>
                </c:pt>
                <c:pt idx="15">
                  <c:v>1895.6</c:v>
                </c:pt>
                <c:pt idx="16">
                  <c:v>1896.6</c:v>
                </c:pt>
                <c:pt idx="17">
                  <c:v>1897.6</c:v>
                </c:pt>
                <c:pt idx="18">
                  <c:v>1898.54</c:v>
                </c:pt>
                <c:pt idx="19">
                  <c:v>1899.56</c:v>
                </c:pt>
                <c:pt idx="20">
                  <c:v>1900.55</c:v>
                </c:pt>
                <c:pt idx="21">
                  <c:v>1901.63</c:v>
                </c:pt>
                <c:pt idx="22">
                  <c:v>1902.64</c:v>
                </c:pt>
                <c:pt idx="23">
                  <c:v>1903.56</c:v>
                </c:pt>
                <c:pt idx="24">
                  <c:v>1904.55</c:v>
                </c:pt>
                <c:pt idx="25">
                  <c:v>1905.54</c:v>
                </c:pt>
                <c:pt idx="26">
                  <c:v>1906.63</c:v>
                </c:pt>
                <c:pt idx="27">
                  <c:v>1907.58</c:v>
                </c:pt>
                <c:pt idx="28">
                  <c:v>1908.56</c:v>
                </c:pt>
                <c:pt idx="29">
                  <c:v>1909.55</c:v>
                </c:pt>
                <c:pt idx="30">
                  <c:v>1910.56</c:v>
                </c:pt>
                <c:pt idx="31">
                  <c:v>1911.6</c:v>
                </c:pt>
                <c:pt idx="32">
                  <c:v>1912.59</c:v>
                </c:pt>
                <c:pt idx="33">
                  <c:v>1913.51</c:v>
                </c:pt>
                <c:pt idx="34">
                  <c:v>1914.53</c:v>
                </c:pt>
                <c:pt idx="35">
                  <c:v>1915.49</c:v>
                </c:pt>
                <c:pt idx="36">
                  <c:v>1916.54</c:v>
                </c:pt>
                <c:pt idx="37">
                  <c:v>1917.55</c:v>
                </c:pt>
                <c:pt idx="38">
                  <c:v>1918.59</c:v>
                </c:pt>
                <c:pt idx="39">
                  <c:v>1919.57</c:v>
                </c:pt>
                <c:pt idx="40">
                  <c:v>1920.57</c:v>
                </c:pt>
                <c:pt idx="41">
                  <c:v>1921.57</c:v>
                </c:pt>
                <c:pt idx="42">
                  <c:v>1922.61</c:v>
                </c:pt>
                <c:pt idx="43">
                  <c:v>1923.55</c:v>
                </c:pt>
                <c:pt idx="44">
                  <c:v>1924.54</c:v>
                </c:pt>
                <c:pt idx="45">
                  <c:v>1925.54</c:v>
                </c:pt>
                <c:pt idx="46">
                  <c:v>1926.77</c:v>
                </c:pt>
                <c:pt idx="47">
                  <c:v>1929.09</c:v>
                </c:pt>
                <c:pt idx="48">
                  <c:v>1931.07</c:v>
                </c:pt>
                <c:pt idx="49">
                  <c:v>1932.92</c:v>
                </c:pt>
                <c:pt idx="50">
                  <c:v>1935.7</c:v>
                </c:pt>
                <c:pt idx="51">
                  <c:v>1938.08</c:v>
                </c:pt>
                <c:pt idx="52">
                  <c:v>1940.33</c:v>
                </c:pt>
                <c:pt idx="53">
                  <c:v>1943.15</c:v>
                </c:pt>
                <c:pt idx="54">
                  <c:v>1945.97</c:v>
                </c:pt>
                <c:pt idx="55">
                  <c:v>1948.57</c:v>
                </c:pt>
                <c:pt idx="56">
                  <c:v>1951.47</c:v>
                </c:pt>
                <c:pt idx="57">
                  <c:v>1954.3</c:v>
                </c:pt>
                <c:pt idx="58">
                  <c:v>1955.91</c:v>
                </c:pt>
                <c:pt idx="59">
                  <c:v>1957.53</c:v>
                </c:pt>
                <c:pt idx="60">
                  <c:v>1959.11</c:v>
                </c:pt>
                <c:pt idx="61">
                  <c:v>1961.35</c:v>
                </c:pt>
                <c:pt idx="62">
                  <c:v>1962.88</c:v>
                </c:pt>
                <c:pt idx="63">
                  <c:v>1965.07</c:v>
                </c:pt>
                <c:pt idx="64">
                  <c:v>1966.87</c:v>
                </c:pt>
                <c:pt idx="65">
                  <c:v>1969.05</c:v>
                </c:pt>
                <c:pt idx="66">
                  <c:v>1970.57</c:v>
                </c:pt>
                <c:pt idx="67">
                  <c:v>1971.55</c:v>
                </c:pt>
                <c:pt idx="68">
                  <c:v>1972.52</c:v>
                </c:pt>
                <c:pt idx="69">
                  <c:v>1973.43</c:v>
                </c:pt>
              </c:numCache>
            </c:numRef>
          </c:xVal>
          <c:yVal>
            <c:numRef>
              <c:f>'70 Ophiuchi vb orbit'!$D$2:$D$71</c:f>
              <c:numCache>
                <c:formatCode>0.000</c:formatCode>
                <c:ptCount val="70"/>
                <c:pt idx="0">
                  <c:v>2.6799999999999971</c:v>
                </c:pt>
                <c:pt idx="1">
                  <c:v>2.4900000000000002</c:v>
                </c:pt>
                <c:pt idx="2">
                  <c:v>2.29</c:v>
                </c:pt>
                <c:pt idx="3">
                  <c:v>2.2400000000000002</c:v>
                </c:pt>
                <c:pt idx="4">
                  <c:v>2.19</c:v>
                </c:pt>
                <c:pt idx="5">
                  <c:v>2.02</c:v>
                </c:pt>
                <c:pt idx="6">
                  <c:v>1.98</c:v>
                </c:pt>
                <c:pt idx="7">
                  <c:v>1.9700000000000002</c:v>
                </c:pt>
                <c:pt idx="8">
                  <c:v>2.0499999999999998</c:v>
                </c:pt>
                <c:pt idx="9">
                  <c:v>2.0299999999999998</c:v>
                </c:pt>
                <c:pt idx="10">
                  <c:v>2.16</c:v>
                </c:pt>
                <c:pt idx="11">
                  <c:v>2.27</c:v>
                </c:pt>
                <c:pt idx="12">
                  <c:v>2.2999999999999998</c:v>
                </c:pt>
                <c:pt idx="13">
                  <c:v>2.2999999999999998</c:v>
                </c:pt>
                <c:pt idx="14">
                  <c:v>2.2999999999999998</c:v>
                </c:pt>
                <c:pt idx="15">
                  <c:v>2.2599999999999993</c:v>
                </c:pt>
                <c:pt idx="16">
                  <c:v>2.2000000000000002</c:v>
                </c:pt>
                <c:pt idx="17">
                  <c:v>2.02</c:v>
                </c:pt>
                <c:pt idx="18">
                  <c:v>1.9</c:v>
                </c:pt>
                <c:pt idx="19">
                  <c:v>1.8</c:v>
                </c:pt>
                <c:pt idx="20">
                  <c:v>1.64</c:v>
                </c:pt>
                <c:pt idx="21">
                  <c:v>1.6</c:v>
                </c:pt>
                <c:pt idx="22">
                  <c:v>1.6999999999999997</c:v>
                </c:pt>
                <c:pt idx="23">
                  <c:v>1.73</c:v>
                </c:pt>
                <c:pt idx="24">
                  <c:v>1.92</c:v>
                </c:pt>
                <c:pt idx="25">
                  <c:v>2.1800000000000002</c:v>
                </c:pt>
                <c:pt idx="26">
                  <c:v>2.39</c:v>
                </c:pt>
                <c:pt idx="27">
                  <c:v>2.73</c:v>
                </c:pt>
                <c:pt idx="28">
                  <c:v>2.99</c:v>
                </c:pt>
                <c:pt idx="29">
                  <c:v>3.2300000000000004</c:v>
                </c:pt>
                <c:pt idx="30">
                  <c:v>3.48</c:v>
                </c:pt>
                <c:pt idx="31">
                  <c:v>3.7</c:v>
                </c:pt>
                <c:pt idx="32">
                  <c:v>3.9</c:v>
                </c:pt>
                <c:pt idx="33">
                  <c:v>4.13</c:v>
                </c:pt>
                <c:pt idx="34">
                  <c:v>4.3899999999999997</c:v>
                </c:pt>
                <c:pt idx="35">
                  <c:v>4.57</c:v>
                </c:pt>
                <c:pt idx="36">
                  <c:v>4.84</c:v>
                </c:pt>
                <c:pt idx="37">
                  <c:v>4.96</c:v>
                </c:pt>
                <c:pt idx="38">
                  <c:v>5.2</c:v>
                </c:pt>
                <c:pt idx="39">
                  <c:v>5.38</c:v>
                </c:pt>
                <c:pt idx="40">
                  <c:v>5.55</c:v>
                </c:pt>
                <c:pt idx="41">
                  <c:v>5.78</c:v>
                </c:pt>
                <c:pt idx="42">
                  <c:v>5.85</c:v>
                </c:pt>
                <c:pt idx="43">
                  <c:v>5.9799999999999995</c:v>
                </c:pt>
                <c:pt idx="44">
                  <c:v>6.05</c:v>
                </c:pt>
                <c:pt idx="45">
                  <c:v>6.1199999999999992</c:v>
                </c:pt>
                <c:pt idx="46">
                  <c:v>6.2500000000000009</c:v>
                </c:pt>
                <c:pt idx="47">
                  <c:v>6.5200000000000005</c:v>
                </c:pt>
                <c:pt idx="48">
                  <c:v>6.63</c:v>
                </c:pt>
                <c:pt idx="49">
                  <c:v>6.660000000000001</c:v>
                </c:pt>
                <c:pt idx="50">
                  <c:v>6.71</c:v>
                </c:pt>
                <c:pt idx="51">
                  <c:v>6.73</c:v>
                </c:pt>
                <c:pt idx="52">
                  <c:v>6.67</c:v>
                </c:pt>
                <c:pt idx="53">
                  <c:v>6.5400000000000009</c:v>
                </c:pt>
                <c:pt idx="54">
                  <c:v>6.2500000000000009</c:v>
                </c:pt>
                <c:pt idx="55">
                  <c:v>6.01</c:v>
                </c:pt>
                <c:pt idx="56">
                  <c:v>5.78</c:v>
                </c:pt>
                <c:pt idx="57">
                  <c:v>5.34</c:v>
                </c:pt>
                <c:pt idx="58">
                  <c:v>5.0399999999999991</c:v>
                </c:pt>
                <c:pt idx="59">
                  <c:v>4.92</c:v>
                </c:pt>
                <c:pt idx="60">
                  <c:v>4.6100000000000003</c:v>
                </c:pt>
                <c:pt idx="61">
                  <c:v>4.1399999999999997</c:v>
                </c:pt>
                <c:pt idx="62">
                  <c:v>3.79</c:v>
                </c:pt>
                <c:pt idx="63">
                  <c:v>3.36</c:v>
                </c:pt>
                <c:pt idx="64">
                  <c:v>2.9</c:v>
                </c:pt>
                <c:pt idx="65">
                  <c:v>2.6</c:v>
                </c:pt>
                <c:pt idx="66">
                  <c:v>2.4300000000000002</c:v>
                </c:pt>
                <c:pt idx="67">
                  <c:v>2.12</c:v>
                </c:pt>
                <c:pt idx="68">
                  <c:v>1.98</c:v>
                </c:pt>
                <c:pt idx="69">
                  <c:v>1.8499999999999999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7A3-4F1F-822F-EA013AC6B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370688"/>
        <c:axId val="607512912"/>
      </c:scatterChart>
      <c:valAx>
        <c:axId val="606370688"/>
        <c:scaling>
          <c:orientation val="minMax"/>
          <c:min val="188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i="1"/>
                  <a:t>t</a:t>
                </a:r>
                <a:r>
                  <a:rPr lang="hu-HU" baseline="0"/>
                  <a:t> [év]</a:t>
                </a:r>
                <a:endParaRPr lang="hu-H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07512912"/>
        <c:crosses val="autoZero"/>
        <c:crossBetween val="midCat"/>
      </c:valAx>
      <c:valAx>
        <c:axId val="607512912"/>
        <c:scaling>
          <c:orientation val="minMax"/>
          <c:max val="7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i="1">
                    <a:latin typeface="Calibri" panose="020F0502020204030204" pitchFamily="34" charset="0"/>
                    <a:cs typeface="Calibri" panose="020F0502020204030204" pitchFamily="34" charset="0"/>
                  </a:rPr>
                  <a:t>ρ</a:t>
                </a:r>
                <a:r>
                  <a:rPr lang="hu-HU">
                    <a:latin typeface="Calibri" panose="020F0502020204030204" pitchFamily="34" charset="0"/>
                    <a:cs typeface="Calibri" panose="020F0502020204030204" pitchFamily="34" charset="0"/>
                  </a:rPr>
                  <a:t> ["]</a:t>
                </a:r>
                <a:endParaRPr lang="hu-H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063706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A</a:t>
            </a:r>
            <a:r>
              <a:rPr lang="hu-HU" baseline="0"/>
              <a:t> 70 Oph periasztronátmenetének meghatározása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tx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'70 Ophiuchi vb orbit'!$Q$21:$Q$44</c:f>
              <c:numCache>
                <c:formatCode>0.00</c:formatCode>
                <c:ptCount val="24"/>
                <c:pt idx="0">
                  <c:v>1880.58</c:v>
                </c:pt>
                <c:pt idx="1">
                  <c:v>1881.64</c:v>
                </c:pt>
                <c:pt idx="2">
                  <c:v>1882.6</c:v>
                </c:pt>
                <c:pt idx="3">
                  <c:v>1883.62</c:v>
                </c:pt>
                <c:pt idx="4">
                  <c:v>1884.61</c:v>
                </c:pt>
                <c:pt idx="5">
                  <c:v>1885.6</c:v>
                </c:pt>
                <c:pt idx="6">
                  <c:v>1886.64</c:v>
                </c:pt>
                <c:pt idx="7">
                  <c:v>1887.65</c:v>
                </c:pt>
                <c:pt idx="8">
                  <c:v>1888.59</c:v>
                </c:pt>
                <c:pt idx="9">
                  <c:v>1889.57</c:v>
                </c:pt>
                <c:pt idx="10">
                  <c:v>1890.62</c:v>
                </c:pt>
                <c:pt idx="11">
                  <c:v>1891.58</c:v>
                </c:pt>
                <c:pt idx="12">
                  <c:v>1892.56</c:v>
                </c:pt>
                <c:pt idx="13">
                  <c:v>1893.63</c:v>
                </c:pt>
                <c:pt idx="14">
                  <c:v>1894.65</c:v>
                </c:pt>
                <c:pt idx="15">
                  <c:v>1895.6</c:v>
                </c:pt>
                <c:pt idx="16">
                  <c:v>1896.6</c:v>
                </c:pt>
                <c:pt idx="17">
                  <c:v>1897.6</c:v>
                </c:pt>
                <c:pt idx="18">
                  <c:v>1898.54</c:v>
                </c:pt>
                <c:pt idx="19">
                  <c:v>1899.56</c:v>
                </c:pt>
                <c:pt idx="20">
                  <c:v>1900.55</c:v>
                </c:pt>
                <c:pt idx="21">
                  <c:v>1901.63</c:v>
                </c:pt>
                <c:pt idx="22">
                  <c:v>1902.64</c:v>
                </c:pt>
                <c:pt idx="23">
                  <c:v>1903.56</c:v>
                </c:pt>
              </c:numCache>
            </c:numRef>
          </c:xVal>
          <c:yVal>
            <c:numRef>
              <c:f>'70 Ophiuchi vb orbit'!$R$21:$R$44</c:f>
              <c:numCache>
                <c:formatCode>0.000</c:formatCode>
                <c:ptCount val="24"/>
                <c:pt idx="0">
                  <c:v>-15.635461456384608</c:v>
                </c:pt>
                <c:pt idx="1">
                  <c:v>-16.093233437878094</c:v>
                </c:pt>
                <c:pt idx="2">
                  <c:v>-16.450674820031129</c:v>
                </c:pt>
                <c:pt idx="3">
                  <c:v>-16.798438990905851</c:v>
                </c:pt>
                <c:pt idx="4">
                  <c:v>-17.06748986762706</c:v>
                </c:pt>
                <c:pt idx="5">
                  <c:v>-17.32879641392298</c:v>
                </c:pt>
                <c:pt idx="6">
                  <c:v>-17.406287773920475</c:v>
                </c:pt>
                <c:pt idx="7">
                  <c:v>-17.355331383651965</c:v>
                </c:pt>
                <c:pt idx="8">
                  <c:v>-17.142141072261424</c:v>
                </c:pt>
                <c:pt idx="9">
                  <c:v>-16.937361775121591</c:v>
                </c:pt>
                <c:pt idx="10">
                  <c:v>-16.345658251351864</c:v>
                </c:pt>
                <c:pt idx="11">
                  <c:v>-15.013512543304527</c:v>
                </c:pt>
                <c:pt idx="12">
                  <c:v>-13.786277920726905</c:v>
                </c:pt>
                <c:pt idx="13">
                  <c:v>-10.518889356001504</c:v>
                </c:pt>
                <c:pt idx="14">
                  <c:v>-6.6656014029481803</c:v>
                </c:pt>
                <c:pt idx="15">
                  <c:v>-2.0580771938804721</c:v>
                </c:pt>
                <c:pt idx="16">
                  <c:v>3.8211696837221387</c:v>
                </c:pt>
                <c:pt idx="17">
                  <c:v>7.7597581057373715</c:v>
                </c:pt>
                <c:pt idx="18">
                  <c:v>11.403719824923218</c:v>
                </c:pt>
                <c:pt idx="19">
                  <c:v>13.790040629576783</c:v>
                </c:pt>
                <c:pt idx="20">
                  <c:v>15.512746270797946</c:v>
                </c:pt>
                <c:pt idx="21">
                  <c:v>16.733819845635207</c:v>
                </c:pt>
                <c:pt idx="22">
                  <c:v>17.188960734341372</c:v>
                </c:pt>
                <c:pt idx="23">
                  <c:v>17.588809110525865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CE-4B35-B806-C868C9457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4719488"/>
        <c:axId val="668675856"/>
      </c:scatterChart>
      <c:valAx>
        <c:axId val="854719488"/>
        <c:scaling>
          <c:orientation val="minMax"/>
          <c:min val="188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i="1"/>
                  <a:t>t</a:t>
                </a:r>
                <a:r>
                  <a:rPr lang="hu-HU" baseline="0"/>
                  <a:t> [év]</a:t>
                </a:r>
                <a:endParaRPr lang="hu-H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68675856"/>
        <c:crossesAt val="-20"/>
        <c:crossBetween val="midCat"/>
      </c:valAx>
      <c:valAx>
        <c:axId val="668675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i="1"/>
                  <a:t>M</a:t>
                </a:r>
                <a:r>
                  <a:rPr lang="hu-HU" baseline="-25000"/>
                  <a:t>2</a:t>
                </a:r>
                <a:r>
                  <a:rPr lang="hu-HU" baseline="0"/>
                  <a:t> - </a:t>
                </a:r>
                <a:r>
                  <a:rPr lang="hu-HU" i="1" baseline="0"/>
                  <a:t>M</a:t>
                </a:r>
                <a:r>
                  <a:rPr lang="hu-HU" baseline="-25000"/>
                  <a:t>1</a:t>
                </a:r>
                <a:r>
                  <a:rPr lang="hu-HU" baseline="0"/>
                  <a:t> - 180°</a:t>
                </a:r>
                <a:endParaRPr lang="hu-H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547194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A</a:t>
            </a:r>
            <a:r>
              <a:rPr lang="hu-HU" baseline="0"/>
              <a:t> 70 Oph vetületi pályájának fél nagytengelye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7706-4FEE-AED2-28D665896C83}"/>
              </c:ext>
            </c:extLst>
          </c:dPt>
          <c:xVal>
            <c:numRef>
              <c:f>'70 Ophiuchi vb orbit'!$B$2:$B$71</c:f>
              <c:numCache>
                <c:formatCode>0.000</c:formatCode>
                <c:ptCount val="70"/>
                <c:pt idx="0">
                  <c:v>2.4108148475998799</c:v>
                </c:pt>
                <c:pt idx="1">
                  <c:v>2.1162328055372917</c:v>
                </c:pt>
                <c:pt idx="2">
                  <c:v>1.7896818818390949</c:v>
                </c:pt>
                <c:pt idx="3">
                  <c:v>1.5447477779679004</c:v>
                </c:pt>
                <c:pt idx="4">
                  <c:v>1.2467221563135489</c:v>
                </c:pt>
                <c:pt idx="5">
                  <c:v>0.87599135086683955</c:v>
                </c:pt>
                <c:pt idx="6">
                  <c:v>0.46222182043469268</c:v>
                </c:pt>
                <c:pt idx="7">
                  <c:v>9.9668091951125221E-2</c:v>
                </c:pt>
                <c:pt idx="8">
                  <c:v>-0.25693312880682451</c:v>
                </c:pt>
                <c:pt idx="9">
                  <c:v>-0.53907891849822076</c:v>
                </c:pt>
                <c:pt idx="10">
                  <c:v>-0.90601649808374429</c:v>
                </c:pt>
                <c:pt idx="11">
                  <c:v>-1.249591279992939</c:v>
                </c:pt>
                <c:pt idx="12">
                  <c:v>-1.4784115022790409</c:v>
                </c:pt>
                <c:pt idx="13">
                  <c:v>-1.7279075070580752</c:v>
                </c:pt>
                <c:pt idx="14">
                  <c:v>-1.9067864168765967</c:v>
                </c:pt>
                <c:pt idx="15">
                  <c:v>-2.0009895942049805</c:v>
                </c:pt>
                <c:pt idx="16">
                  <c:v>-2.0838626110412641</c:v>
                </c:pt>
                <c:pt idx="17">
                  <c:v>-1.9828869105642815</c:v>
                </c:pt>
                <c:pt idx="18">
                  <c:v>-1.8993489174535587</c:v>
                </c:pt>
                <c:pt idx="19">
                  <c:v>-1.7698588336151182</c:v>
                </c:pt>
                <c:pt idx="20">
                  <c:v>-1.4839163660442716</c:v>
                </c:pt>
                <c:pt idx="21">
                  <c:v>-1.1682596425932033</c:v>
                </c:pt>
                <c:pt idx="22">
                  <c:v>-0.88318249019516537</c:v>
                </c:pt>
                <c:pt idx="23">
                  <c:v>-0.51445853215456994</c:v>
                </c:pt>
                <c:pt idx="24">
                  <c:v>-0.23731483534174461</c:v>
                </c:pt>
                <c:pt idx="25">
                  <c:v>6.8475454790319565E-2</c:v>
                </c:pt>
                <c:pt idx="26">
                  <c:v>0.40268961716035578</c:v>
                </c:pt>
                <c:pt idx="27">
                  <c:v>0.72496820073898871</c:v>
                </c:pt>
                <c:pt idx="28">
                  <c:v>1.0275424868109924</c:v>
                </c:pt>
                <c:pt idx="29">
                  <c:v>1.3548302263011529</c:v>
                </c:pt>
                <c:pt idx="30">
                  <c:v>1.6498269674839661</c:v>
                </c:pt>
                <c:pt idx="31">
                  <c:v>1.9111733168065752</c:v>
                </c:pt>
                <c:pt idx="32">
                  <c:v>2.1525542427170272</c:v>
                </c:pt>
                <c:pt idx="33">
                  <c:v>2.4450144284407771</c:v>
                </c:pt>
                <c:pt idx="34">
                  <c:v>2.7507907318899818</c:v>
                </c:pt>
                <c:pt idx="35">
                  <c:v>2.9436449880095368</c:v>
                </c:pt>
                <c:pt idx="36">
                  <c:v>3.2260171560073498</c:v>
                </c:pt>
                <c:pt idx="37">
                  <c:v>3.4016590305197885</c:v>
                </c:pt>
                <c:pt idx="38">
                  <c:v>3.6447281743592255</c:v>
                </c:pt>
                <c:pt idx="39">
                  <c:v>3.8635194819659557</c:v>
                </c:pt>
                <c:pt idx="40">
                  <c:v>4.0656130882699522</c:v>
                </c:pt>
                <c:pt idx="41">
                  <c:v>4.3489581734172882</c:v>
                </c:pt>
                <c:pt idx="42">
                  <c:v>4.4616097287197753</c:v>
                </c:pt>
                <c:pt idx="43">
                  <c:v>4.6275644541645073</c:v>
                </c:pt>
                <c:pt idx="44">
                  <c:v>4.767465059320668</c:v>
                </c:pt>
                <c:pt idx="45">
                  <c:v>4.861817477676758</c:v>
                </c:pt>
                <c:pt idx="46">
                  <c:v>5.0818797565439251</c:v>
                </c:pt>
                <c:pt idx="47">
                  <c:v>5.4432080684774107</c:v>
                </c:pt>
                <c:pt idx="48">
                  <c:v>5.6347885545029088</c:v>
                </c:pt>
                <c:pt idx="49">
                  <c:v>5.7087342226760684</c:v>
                </c:pt>
                <c:pt idx="50">
                  <c:v>5.8968628259617875</c:v>
                </c:pt>
                <c:pt idx="51">
                  <c:v>6.0437255848689437</c:v>
                </c:pt>
                <c:pt idx="52">
                  <c:v>6.064604847343948</c:v>
                </c:pt>
                <c:pt idx="53">
                  <c:v>6.0551936246573659</c:v>
                </c:pt>
                <c:pt idx="54">
                  <c:v>5.9023523139842569</c:v>
                </c:pt>
                <c:pt idx="55">
                  <c:v>5.7504496401862202</c:v>
                </c:pt>
                <c:pt idx="56">
                  <c:v>5.6226445760503116</c:v>
                </c:pt>
                <c:pt idx="57">
                  <c:v>5.2556045465557517</c:v>
                </c:pt>
                <c:pt idx="58">
                  <c:v>4.9933691159760754</c:v>
                </c:pt>
                <c:pt idx="59">
                  <c:v>4.8939378602164973</c:v>
                </c:pt>
                <c:pt idx="60">
                  <c:v>4.6003910002347457</c:v>
                </c:pt>
                <c:pt idx="61">
                  <c:v>4.1392370481836069</c:v>
                </c:pt>
                <c:pt idx="62">
                  <c:v>3.7803005673082777</c:v>
                </c:pt>
                <c:pt idx="63">
                  <c:v>3.2948652527166198</c:v>
                </c:pt>
                <c:pt idx="64">
                  <c:v>2.7732837922928026</c:v>
                </c:pt>
                <c:pt idx="65">
                  <c:v>2.2913889753689798</c:v>
                </c:pt>
                <c:pt idx="66">
                  <c:v>1.9406842894149217</c:v>
                </c:pt>
                <c:pt idx="67">
                  <c:v>1.5250003767179403</c:v>
                </c:pt>
                <c:pt idx="68">
                  <c:v>1.1888320461452504</c:v>
                </c:pt>
                <c:pt idx="69">
                  <c:v>0.88557993719012262</c:v>
                </c:pt>
              </c:numCache>
            </c:numRef>
          </c:xVal>
          <c:yVal>
            <c:numRef>
              <c:f>'70 Ophiuchi vb orbit'!$C$2:$C$71</c:f>
              <c:numCache>
                <c:formatCode>0.000</c:formatCode>
                <c:ptCount val="70"/>
                <c:pt idx="0">
                  <c:v>1.1706287928254424</c:v>
                </c:pt>
                <c:pt idx="1">
                  <c:v>1.3121199307867271</c:v>
                </c:pt>
                <c:pt idx="2">
                  <c:v>1.4286842764644945</c:v>
                </c:pt>
                <c:pt idx="3">
                  <c:v>1.6221449696199273</c:v>
                </c:pt>
                <c:pt idx="4">
                  <c:v>1.8004954498573149</c:v>
                </c:pt>
                <c:pt idx="5">
                  <c:v>1.820175583070625</c:v>
                </c:pt>
                <c:pt idx="6">
                  <c:v>1.9252924423873996</c:v>
                </c:pt>
                <c:pt idx="7">
                  <c:v>1.9674771336528469</c:v>
                </c:pt>
                <c:pt idx="8">
                  <c:v>2.0338351376946791</c:v>
                </c:pt>
                <c:pt idx="9">
                  <c:v>1.9571136705952437</c:v>
                </c:pt>
                <c:pt idx="10">
                  <c:v>1.9607993536310822</c:v>
                </c:pt>
                <c:pt idx="11">
                  <c:v>1.8951046496079336</c:v>
                </c:pt>
                <c:pt idx="12">
                  <c:v>1.7619022191736489</c:v>
                </c:pt>
                <c:pt idx="13">
                  <c:v>1.5180038363101549</c:v>
                </c:pt>
                <c:pt idx="14">
                  <c:v>1.2861436779827162</c:v>
                </c:pt>
                <c:pt idx="15">
                  <c:v>1.0505430233376383</c:v>
                </c:pt>
                <c:pt idx="16">
                  <c:v>0.70534857928848593</c:v>
                </c:pt>
                <c:pt idx="17">
                  <c:v>0.38543417066061941</c:v>
                </c:pt>
                <c:pt idx="18">
                  <c:v>4.9736201784958918E-2</c:v>
                </c:pt>
                <c:pt idx="19">
                  <c:v>-0.32802394588586603</c:v>
                </c:pt>
                <c:pt idx="20">
                  <c:v>-0.69827803816671963</c:v>
                </c:pt>
                <c:pt idx="21">
                  <c:v>-1.0932380378892792</c:v>
                </c:pt>
                <c:pt idx="22">
                  <c:v>-1.4525800112257727</c:v>
                </c:pt>
                <c:pt idx="23">
                  <c:v>-1.6517361831398394</c:v>
                </c:pt>
                <c:pt idx="24">
                  <c:v>-1.9052773207401383</c:v>
                </c:pt>
                <c:pt idx="25">
                  <c:v>-2.178924301597295</c:v>
                </c:pt>
                <c:pt idx="26">
                  <c:v>-2.3558312911223602</c:v>
                </c:pt>
                <c:pt idx="27">
                  <c:v>-2.6319804535591205</c:v>
                </c:pt>
                <c:pt idx="28">
                  <c:v>-2.8078918137631805</c:v>
                </c:pt>
                <c:pt idx="29">
                  <c:v>-2.9321212556612948</c:v>
                </c:pt>
                <c:pt idx="30">
                  <c:v>-3.0640611902118828</c:v>
                </c:pt>
                <c:pt idx="31">
                  <c:v>-3.1681882130212142</c:v>
                </c:pt>
                <c:pt idx="32">
                  <c:v>-3.2521547060619556</c:v>
                </c:pt>
                <c:pt idx="33">
                  <c:v>-3.3284838056863695</c:v>
                </c:pt>
                <c:pt idx="34">
                  <c:v>-3.4212936660491708</c:v>
                </c:pt>
                <c:pt idx="35">
                  <c:v>-3.4956908021972333</c:v>
                </c:pt>
                <c:pt idx="36">
                  <c:v>-3.6081038384650528</c:v>
                </c:pt>
                <c:pt idx="37">
                  <c:v>-3.6097528779797621</c:v>
                </c:pt>
                <c:pt idx="38">
                  <c:v>-3.7089023356017439</c:v>
                </c:pt>
                <c:pt idx="39">
                  <c:v>-3.7440108456666508</c:v>
                </c:pt>
                <c:pt idx="40">
                  <c:v>-3.7780008227219937</c:v>
                </c:pt>
                <c:pt idx="41">
                  <c:v>-3.8072250794859719</c:v>
                </c:pt>
                <c:pt idx="42">
                  <c:v>-3.7837202101361891</c:v>
                </c:pt>
                <c:pt idx="43">
                  <c:v>-3.7876176183127495</c:v>
                </c:pt>
                <c:pt idx="44">
                  <c:v>-3.7247519257202324</c:v>
                </c:pt>
                <c:pt idx="45">
                  <c:v>-3.7171401391065153</c:v>
                </c:pt>
                <c:pt idx="46">
                  <c:v>-3.6382685634830563</c:v>
                </c:pt>
                <c:pt idx="47">
                  <c:v>-3.589134425354171</c:v>
                </c:pt>
                <c:pt idx="48">
                  <c:v>-3.4937169241429702</c:v>
                </c:pt>
                <c:pt idx="49">
                  <c:v>-3.4301535789009616</c:v>
                </c:pt>
                <c:pt idx="50">
                  <c:v>-3.2017352813419726</c:v>
                </c:pt>
                <c:pt idx="51">
                  <c:v>-2.960790613130309</c:v>
                </c:pt>
                <c:pt idx="52">
                  <c:v>-2.7765928843768748</c:v>
                </c:pt>
                <c:pt idx="53">
                  <c:v>-2.4710787457927754</c:v>
                </c:pt>
                <c:pt idx="54">
                  <c:v>-2.055416542116145</c:v>
                </c:pt>
                <c:pt idx="55">
                  <c:v>-1.7471201835254975</c:v>
                </c:pt>
                <c:pt idx="56">
                  <c:v>-1.3395028821962309</c:v>
                </c:pt>
                <c:pt idx="57">
                  <c:v>-0.94563251330657461</c:v>
                </c:pt>
                <c:pt idx="58">
                  <c:v>-0.68400648506889361</c:v>
                </c:pt>
                <c:pt idx="59">
                  <c:v>-0.50573928099325416</c:v>
                </c:pt>
                <c:pt idx="60">
                  <c:v>-0.29749394104613586</c:v>
                </c:pt>
                <c:pt idx="61">
                  <c:v>7.9477411534715103E-2</c:v>
                </c:pt>
                <c:pt idx="62">
                  <c:v>0.27097531402087982</c:v>
                </c:pt>
                <c:pt idx="63">
                  <c:v>0.65837904465485941</c:v>
                </c:pt>
                <c:pt idx="64">
                  <c:v>0.84787794369593661</c:v>
                </c:pt>
                <c:pt idx="65">
                  <c:v>1.2286319886595407</c:v>
                </c:pt>
                <c:pt idx="66">
                  <c:v>1.4624105062594777</c:v>
                </c:pt>
                <c:pt idx="67">
                  <c:v>1.4726757453730746</c:v>
                </c:pt>
                <c:pt idx="68">
                  <c:v>1.5833756238044394</c:v>
                </c:pt>
                <c:pt idx="69">
                  <c:v>1.624268504541764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706-4FEE-AED2-28D665896C83}"/>
            </c:ext>
          </c:extLst>
        </c:ser>
        <c:ser>
          <c:idx val="1"/>
          <c:order val="1"/>
          <c:tx>
            <c:v>Peri- and apocenter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1"/>
            <c:marker>
              <c:symbol val="circle"/>
              <c:size val="7"/>
              <c:spPr>
                <a:solidFill>
                  <a:schemeClr val="accent2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70B1-4516-9088-7A0F1D9086A3}"/>
              </c:ext>
            </c:extLst>
          </c:dPt>
          <c:xVal>
            <c:numRef>
              <c:f>('70 Ophiuchi vb orbit'!$W$37,'70 Ophiuchi vb orbit'!$W$39)</c:f>
              <c:numCache>
                <c:formatCode>0.000</c:formatCode>
                <c:ptCount val="2"/>
                <c:pt idx="0">
                  <c:v>-2.0299999537781828</c:v>
                </c:pt>
                <c:pt idx="1">
                  <c:v>6.061622127078607</c:v>
                </c:pt>
              </c:numCache>
            </c:numRef>
          </c:xVal>
          <c:yVal>
            <c:numRef>
              <c:f>('70 Ophiuchi vb orbit'!$X$37,'70 Ophiuchi vb orbit'!$X$39)</c:f>
              <c:numCache>
                <c:formatCode>0.000</c:formatCode>
                <c:ptCount val="2"/>
                <c:pt idx="0">
                  <c:v>0.9297049589490729</c:v>
                </c:pt>
                <c:pt idx="1">
                  <c:v>-2.8029065675848148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706-4FEE-AED2-28D665896C83}"/>
            </c:ext>
          </c:extLst>
        </c:ser>
        <c:ser>
          <c:idx val="3"/>
          <c:order val="2"/>
          <c:tx>
            <c:v>Center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rgbClr val="00B05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'70 Ophiuchi vb orbit'!$W$41</c:f>
              <c:numCache>
                <c:formatCode>0.000</c:formatCode>
                <c:ptCount val="1"/>
                <c:pt idx="0">
                  <c:v>2.0158110866502121</c:v>
                </c:pt>
              </c:numCache>
            </c:numRef>
          </c:xVal>
          <c:yVal>
            <c:numRef>
              <c:f>'70 Ophiuchi vb orbit'!$X$41</c:f>
              <c:numCache>
                <c:formatCode>0.000</c:formatCode>
                <c:ptCount val="1"/>
                <c:pt idx="0">
                  <c:v>-0.93660080431787096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706-4FEE-AED2-28D665896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3214592"/>
        <c:axId val="2083215008"/>
      </c:scatterChart>
      <c:valAx>
        <c:axId val="2083214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i="1"/>
                  <a:t>x</a:t>
                </a:r>
                <a:r>
                  <a:rPr lang="hu-HU" baseline="0"/>
                  <a:t> ["]</a:t>
                </a:r>
                <a:endParaRPr lang="hu-H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83215008"/>
        <c:crossesAt val="-5"/>
        <c:crossBetween val="midCat"/>
      </c:valAx>
      <c:valAx>
        <c:axId val="2083215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i="1"/>
                  <a:t>y</a:t>
                </a:r>
                <a:r>
                  <a:rPr lang="hu-HU" baseline="0"/>
                  <a:t> ["]</a:t>
                </a:r>
                <a:endParaRPr lang="hu-H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83214592"/>
        <c:crossesAt val="-3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0</xdr:colOff>
      <xdr:row>1</xdr:row>
      <xdr:rowOff>0</xdr:rowOff>
    </xdr:from>
    <xdr:to>
      <xdr:col>37</xdr:col>
      <xdr:colOff>244800</xdr:colOff>
      <xdr:row>27</xdr:row>
      <xdr:rowOff>48900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71F1A2EE-7A0F-4487-8E45-87DB1F42A4C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25</xdr:col>
      <xdr:colOff>0</xdr:colOff>
      <xdr:row>28</xdr:row>
      <xdr:rowOff>0</xdr:rowOff>
    </xdr:from>
    <xdr:to>
      <xdr:col>37</xdr:col>
      <xdr:colOff>244800</xdr:colOff>
      <xdr:row>53</xdr:row>
      <xdr:rowOff>125100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76B38446-B7D8-44A9-B057-AD1DCC5B59E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38</xdr:col>
      <xdr:colOff>0</xdr:colOff>
      <xdr:row>1</xdr:row>
      <xdr:rowOff>0</xdr:rowOff>
    </xdr:from>
    <xdr:to>
      <xdr:col>50</xdr:col>
      <xdr:colOff>244800</xdr:colOff>
      <xdr:row>27</xdr:row>
      <xdr:rowOff>48900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524D1494-3893-4562-AB7E-FCDCFBC94A5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38</xdr:col>
      <xdr:colOff>0</xdr:colOff>
      <xdr:row>28</xdr:row>
      <xdr:rowOff>0</xdr:rowOff>
    </xdr:from>
    <xdr:to>
      <xdr:col>50</xdr:col>
      <xdr:colOff>244800</xdr:colOff>
      <xdr:row>53</xdr:row>
      <xdr:rowOff>125100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64D9A701-FC22-421E-A696-D18DAD45B5C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B0A25-A4D4-47D8-AE44-E99B7BED8CF2}">
  <dimension ref="A1:Y72"/>
  <sheetViews>
    <sheetView tabSelected="1" zoomScaleNormal="100" workbookViewId="0"/>
  </sheetViews>
  <sheetFormatPr defaultRowHeight="15" x14ac:dyDescent="0.25"/>
  <cols>
    <col min="1" max="1" width="7.5703125" bestFit="1" customWidth="1"/>
    <col min="2" max="3" width="6.28515625" bestFit="1" customWidth="1"/>
    <col min="4" max="5" width="5.5703125" bestFit="1" customWidth="1"/>
    <col min="6" max="6" width="5.5703125" customWidth="1"/>
    <col min="7" max="7" width="7.7109375" bestFit="1" customWidth="1"/>
    <col min="8" max="8" width="6.85546875" bestFit="1" customWidth="1"/>
    <col min="9" max="9" width="7.7109375" bestFit="1" customWidth="1"/>
    <col min="10" max="10" width="6.85546875" bestFit="1" customWidth="1"/>
    <col min="11" max="11" width="7.7109375" bestFit="1" customWidth="1"/>
    <col min="12" max="12" width="6.7109375" bestFit="1" customWidth="1"/>
    <col min="13" max="13" width="8" bestFit="1" customWidth="1"/>
    <col min="14" max="14" width="5.5703125" bestFit="1" customWidth="1"/>
    <col min="15" max="15" width="7.7109375" bestFit="1" customWidth="1"/>
    <col min="16" max="16" width="7.140625" bestFit="1" customWidth="1"/>
    <col min="17" max="17" width="7.5703125" bestFit="1" customWidth="1"/>
    <col min="18" max="18" width="11.85546875" bestFit="1" customWidth="1"/>
    <col min="19" max="19" width="7.5703125" bestFit="1" customWidth="1"/>
    <col min="20" max="20" width="7.5703125" customWidth="1"/>
    <col min="21" max="21" width="15.140625" bestFit="1" customWidth="1"/>
    <col min="22" max="22" width="7.5703125" bestFit="1" customWidth="1"/>
    <col min="23" max="24" width="6.28515625" bestFit="1" customWidth="1"/>
  </cols>
  <sheetData>
    <row r="1" spans="1:18" ht="18" x14ac:dyDescent="0.35">
      <c r="A1" s="1" t="s">
        <v>0</v>
      </c>
      <c r="B1" s="1" t="s">
        <v>1</v>
      </c>
      <c r="C1" s="1" t="s">
        <v>2</v>
      </c>
      <c r="D1" s="4" t="s">
        <v>3</v>
      </c>
      <c r="E1" s="1" t="s">
        <v>4</v>
      </c>
      <c r="F1" s="10"/>
      <c r="G1" s="1" t="s">
        <v>27</v>
      </c>
      <c r="H1" s="1" t="s">
        <v>23</v>
      </c>
      <c r="I1" s="1" t="s">
        <v>28</v>
      </c>
      <c r="J1" s="1" t="s">
        <v>23</v>
      </c>
      <c r="K1" s="1" t="s">
        <v>24</v>
      </c>
      <c r="L1" s="1" t="s">
        <v>25</v>
      </c>
      <c r="M1" s="4" t="s">
        <v>26</v>
      </c>
      <c r="O1" s="35"/>
      <c r="P1" s="35"/>
      <c r="Q1" s="10"/>
      <c r="R1" s="12"/>
    </row>
    <row r="2" spans="1:18" x14ac:dyDescent="0.25">
      <c r="A2" s="2">
        <v>1880.58</v>
      </c>
      <c r="B2" s="3">
        <v>2.4108148475998799</v>
      </c>
      <c r="C2" s="3">
        <v>1.1706287928254424</v>
      </c>
      <c r="D2" s="3">
        <f>SQRT(B2^2+C2^2)</f>
        <v>2.6799999999999971</v>
      </c>
      <c r="E2" s="5">
        <f>DEGREES(IF(B2&gt;0,ATAN2(C2,B2),ATAN2(C2,B2)+2*PI()))</f>
        <v>64.099999999999966</v>
      </c>
      <c r="F2" s="38"/>
      <c r="G2" s="2">
        <v>1880.58</v>
      </c>
      <c r="H2" s="47">
        <f>E2</f>
        <v>64.099999999999966</v>
      </c>
      <c r="I2" s="2">
        <v>1966.87</v>
      </c>
      <c r="J2" s="47">
        <f>E66</f>
        <v>73</v>
      </c>
      <c r="K2" s="40">
        <f>A66+(A67-A66)*(E2-E66)/(E67-E66)</f>
        <v>1968.6023214285715</v>
      </c>
      <c r="L2" s="40">
        <f>K2-G2</f>
        <v>88.022321428571558</v>
      </c>
      <c r="O2" s="36"/>
      <c r="P2" s="11"/>
      <c r="Q2" s="11"/>
    </row>
    <row r="3" spans="1:18" x14ac:dyDescent="0.25">
      <c r="A3" s="2">
        <v>1881.64</v>
      </c>
      <c r="B3" s="3">
        <v>2.1162328055372917</v>
      </c>
      <c r="C3" s="3">
        <v>1.3121199307867271</v>
      </c>
      <c r="D3" s="3">
        <f t="shared" ref="D3:D66" si="0">SQRT(B3^2+C3^2)</f>
        <v>2.4900000000000002</v>
      </c>
      <c r="E3" s="5">
        <f t="shared" ref="E3:E66" si="1">DEGREES(IF(B3&gt;0,ATAN2(C3,B3),ATAN2(C3,B3)+2*PI()))</f>
        <v>58.2</v>
      </c>
      <c r="F3" s="38"/>
      <c r="G3" s="2">
        <v>1881.64</v>
      </c>
      <c r="H3" s="47">
        <f t="shared" ref="H3:H6" si="2">E3</f>
        <v>58.2</v>
      </c>
      <c r="I3" s="2">
        <v>1969.05</v>
      </c>
      <c r="J3" s="47">
        <f t="shared" ref="J3:J6" si="3">E67</f>
        <v>61.8</v>
      </c>
      <c r="K3" s="40">
        <f t="shared" ref="K3:K6" si="4">A67+(A68-A67)*(E3-E67)/(E68-E67)</f>
        <v>1969.671818181818</v>
      </c>
      <c r="L3" s="40">
        <f t="shared" ref="L3:L6" si="5">K3-G3</f>
        <v>88.031818181817926</v>
      </c>
      <c r="O3" s="36"/>
      <c r="P3" s="11"/>
      <c r="Q3" s="11"/>
    </row>
    <row r="4" spans="1:18" x14ac:dyDescent="0.25">
      <c r="A4" s="2">
        <v>1882.6</v>
      </c>
      <c r="B4" s="3">
        <v>1.7896818818390949</v>
      </c>
      <c r="C4" s="3">
        <v>1.4286842764644945</v>
      </c>
      <c r="D4" s="3">
        <f t="shared" si="0"/>
        <v>2.29</v>
      </c>
      <c r="E4" s="5">
        <f t="shared" si="1"/>
        <v>51.4</v>
      </c>
      <c r="F4" s="38"/>
      <c r="G4" s="2">
        <v>1882.6</v>
      </c>
      <c r="H4" s="47">
        <f t="shared" si="2"/>
        <v>51.4</v>
      </c>
      <c r="I4" s="2">
        <v>1970.57</v>
      </c>
      <c r="J4" s="47">
        <f t="shared" si="3"/>
        <v>53</v>
      </c>
      <c r="K4" s="40">
        <f t="shared" si="4"/>
        <v>1970.7939999999999</v>
      </c>
      <c r="L4" s="40">
        <f t="shared" si="5"/>
        <v>88.19399999999996</v>
      </c>
      <c r="O4" s="36"/>
      <c r="P4" s="11"/>
      <c r="Q4" s="11"/>
    </row>
    <row r="5" spans="1:18" x14ac:dyDescent="0.25">
      <c r="A5" s="2">
        <v>1883.62</v>
      </c>
      <c r="B5" s="3">
        <v>1.5447477779679004</v>
      </c>
      <c r="C5" s="3">
        <v>1.6221449696199273</v>
      </c>
      <c r="D5" s="3">
        <f t="shared" si="0"/>
        <v>2.2400000000000002</v>
      </c>
      <c r="E5" s="5">
        <f t="shared" si="1"/>
        <v>43.6</v>
      </c>
      <c r="F5" s="38"/>
      <c r="G5" s="2">
        <v>1883.62</v>
      </c>
      <c r="H5" s="47">
        <f t="shared" si="2"/>
        <v>43.6</v>
      </c>
      <c r="I5" s="2">
        <v>1971.55</v>
      </c>
      <c r="J5" s="47">
        <f t="shared" si="3"/>
        <v>45.999999999999986</v>
      </c>
      <c r="K5" s="40">
        <f t="shared" si="4"/>
        <v>1971.8058241758242</v>
      </c>
      <c r="L5" s="40">
        <f t="shared" si="5"/>
        <v>88.185824175824337</v>
      </c>
      <c r="O5" s="36"/>
      <c r="P5" s="11"/>
      <c r="Q5" s="11"/>
    </row>
    <row r="6" spans="1:18" x14ac:dyDescent="0.25">
      <c r="A6" s="2">
        <v>1884.61</v>
      </c>
      <c r="B6" s="3">
        <v>1.2467221563135489</v>
      </c>
      <c r="C6" s="3">
        <v>1.8004954498573149</v>
      </c>
      <c r="D6" s="3">
        <f t="shared" si="0"/>
        <v>2.19</v>
      </c>
      <c r="E6" s="5">
        <f t="shared" si="1"/>
        <v>34.700000000000003</v>
      </c>
      <c r="F6" s="38"/>
      <c r="G6" s="2">
        <v>1884.61</v>
      </c>
      <c r="H6" s="47">
        <f t="shared" si="2"/>
        <v>34.700000000000003</v>
      </c>
      <c r="I6" s="2">
        <v>1972.52</v>
      </c>
      <c r="J6" s="47">
        <f t="shared" si="3"/>
        <v>36.899999999999991</v>
      </c>
      <c r="K6" s="40">
        <f t="shared" si="4"/>
        <v>1972.7612048192771</v>
      </c>
      <c r="L6" s="40">
        <f t="shared" si="5"/>
        <v>88.151204819277154</v>
      </c>
      <c r="O6" s="36"/>
      <c r="P6" s="11"/>
      <c r="Q6" s="11"/>
    </row>
    <row r="7" spans="1:18" x14ac:dyDescent="0.25">
      <c r="A7" s="2">
        <v>1885.6</v>
      </c>
      <c r="B7" s="3">
        <v>0.87599135086683955</v>
      </c>
      <c r="C7" s="3">
        <v>1.820175583070625</v>
      </c>
      <c r="D7" s="3">
        <f t="shared" si="0"/>
        <v>2.02</v>
      </c>
      <c r="E7" s="5">
        <f t="shared" si="1"/>
        <v>25.700000000000003</v>
      </c>
      <c r="F7" s="38"/>
      <c r="G7" s="38"/>
      <c r="H7" s="38"/>
      <c r="I7" s="38"/>
      <c r="J7" s="38"/>
      <c r="K7" s="38"/>
      <c r="L7" s="41">
        <f>AVERAGE(L2:L6)</f>
        <v>88.117033721098181</v>
      </c>
      <c r="M7" s="48">
        <f>_xlfn.STDEV.P(L2:L6)</f>
        <v>7.4907549940774365E-2</v>
      </c>
      <c r="O7" s="33"/>
      <c r="P7" s="33"/>
      <c r="Q7" s="37"/>
    </row>
    <row r="8" spans="1:18" x14ac:dyDescent="0.25">
      <c r="A8" s="2">
        <v>1886.64</v>
      </c>
      <c r="B8" s="3">
        <v>0.46222182043469268</v>
      </c>
      <c r="C8" s="3">
        <v>1.9252924423873996</v>
      </c>
      <c r="D8" s="3">
        <f t="shared" si="0"/>
        <v>1.98</v>
      </c>
      <c r="E8" s="5">
        <f t="shared" si="1"/>
        <v>13.5</v>
      </c>
      <c r="F8" s="38"/>
      <c r="G8" s="38"/>
      <c r="H8" s="38"/>
      <c r="I8" s="38"/>
      <c r="J8" s="38"/>
      <c r="K8" s="38"/>
      <c r="L8" s="38"/>
    </row>
    <row r="9" spans="1:18" x14ac:dyDescent="0.25">
      <c r="A9" s="2">
        <v>1887.65</v>
      </c>
      <c r="B9" s="3">
        <v>9.9668091951125221E-2</v>
      </c>
      <c r="C9" s="3">
        <v>1.9674771336528469</v>
      </c>
      <c r="D9" s="3">
        <f t="shared" si="0"/>
        <v>1.9700000000000002</v>
      </c>
      <c r="E9" s="5">
        <f t="shared" si="1"/>
        <v>2.8999999999999995</v>
      </c>
      <c r="F9" s="38"/>
      <c r="G9" s="38"/>
      <c r="H9" s="38"/>
      <c r="I9" s="38"/>
      <c r="J9" s="38"/>
      <c r="K9" s="38"/>
      <c r="L9" s="38"/>
    </row>
    <row r="10" spans="1:18" x14ac:dyDescent="0.25">
      <c r="A10" s="2">
        <v>1888.59</v>
      </c>
      <c r="B10" s="3">
        <v>-0.25693312880682451</v>
      </c>
      <c r="C10" s="3">
        <v>2.0338351376946791</v>
      </c>
      <c r="D10" s="3">
        <f t="shared" si="0"/>
        <v>2.0499999999999998</v>
      </c>
      <c r="E10" s="6">
        <f t="shared" si="1"/>
        <v>352.8</v>
      </c>
      <c r="F10" s="39"/>
      <c r="G10" s="39"/>
      <c r="H10" s="39"/>
      <c r="I10" s="39"/>
      <c r="J10" s="39"/>
      <c r="K10" s="39"/>
      <c r="L10" s="39"/>
    </row>
    <row r="11" spans="1:18" x14ac:dyDescent="0.25">
      <c r="A11" s="2">
        <v>1889.57</v>
      </c>
      <c r="B11" s="3">
        <v>-0.53907891849822076</v>
      </c>
      <c r="C11" s="3">
        <v>1.9571136705952437</v>
      </c>
      <c r="D11" s="3">
        <f t="shared" si="0"/>
        <v>2.0299999999999998</v>
      </c>
      <c r="E11" s="6">
        <f t="shared" si="1"/>
        <v>344.6</v>
      </c>
      <c r="F11" s="39"/>
      <c r="G11" s="39"/>
      <c r="H11" s="39"/>
      <c r="I11" s="39"/>
      <c r="J11" s="39"/>
      <c r="K11" s="39"/>
      <c r="L11" s="39"/>
    </row>
    <row r="12" spans="1:18" x14ac:dyDescent="0.25">
      <c r="A12" s="2">
        <v>1890.62</v>
      </c>
      <c r="B12" s="3">
        <v>-0.90601649808374429</v>
      </c>
      <c r="C12" s="3">
        <v>1.9607993536310822</v>
      </c>
      <c r="D12" s="3">
        <f t="shared" si="0"/>
        <v>2.16</v>
      </c>
      <c r="E12" s="6">
        <f t="shared" si="1"/>
        <v>335.2</v>
      </c>
      <c r="F12" s="39"/>
      <c r="G12" s="39"/>
      <c r="H12" s="39"/>
      <c r="I12" s="39"/>
      <c r="J12" s="39"/>
      <c r="K12" s="39"/>
      <c r="L12" s="39"/>
    </row>
    <row r="13" spans="1:18" x14ac:dyDescent="0.25">
      <c r="A13" s="2">
        <v>1891.58</v>
      </c>
      <c r="B13" s="3">
        <v>-1.249591279992939</v>
      </c>
      <c r="C13" s="3">
        <v>1.8951046496079336</v>
      </c>
      <c r="D13" s="3">
        <f t="shared" si="0"/>
        <v>2.27</v>
      </c>
      <c r="E13" s="6">
        <f t="shared" si="1"/>
        <v>326.60000000000002</v>
      </c>
      <c r="F13" s="39"/>
      <c r="G13" s="39"/>
      <c r="H13" s="39"/>
      <c r="I13" s="39"/>
      <c r="J13" s="39"/>
      <c r="K13" s="39"/>
      <c r="L13" s="39"/>
    </row>
    <row r="14" spans="1:18" x14ac:dyDescent="0.25">
      <c r="A14" s="2">
        <v>1892.56</v>
      </c>
      <c r="B14" s="3">
        <v>-1.4784115022790409</v>
      </c>
      <c r="C14" s="3">
        <v>1.7619022191736489</v>
      </c>
      <c r="D14" s="3">
        <f t="shared" si="0"/>
        <v>2.2999999999999998</v>
      </c>
      <c r="E14" s="6">
        <f t="shared" si="1"/>
        <v>320</v>
      </c>
      <c r="F14" s="39"/>
      <c r="G14" s="39"/>
      <c r="H14" s="39"/>
      <c r="I14" s="39"/>
      <c r="J14" s="39"/>
      <c r="K14" s="39"/>
      <c r="L14" s="39"/>
    </row>
    <row r="15" spans="1:18" x14ac:dyDescent="0.25">
      <c r="A15" s="2">
        <v>1893.63</v>
      </c>
      <c r="B15" s="3">
        <v>-1.7279075070580752</v>
      </c>
      <c r="C15" s="3">
        <v>1.5180038363101549</v>
      </c>
      <c r="D15" s="3">
        <f t="shared" si="0"/>
        <v>2.2999999999999998</v>
      </c>
      <c r="E15" s="6">
        <f t="shared" si="1"/>
        <v>311.3</v>
      </c>
      <c r="F15" s="39"/>
      <c r="G15" s="39"/>
      <c r="H15" s="39"/>
      <c r="I15" s="39"/>
      <c r="J15" s="39"/>
      <c r="K15" s="39"/>
      <c r="L15" s="39"/>
    </row>
    <row r="16" spans="1:18" x14ac:dyDescent="0.25">
      <c r="A16" s="2">
        <v>1894.65</v>
      </c>
      <c r="B16" s="3">
        <v>-1.9067864168765967</v>
      </c>
      <c r="C16" s="3">
        <v>1.2861436779827162</v>
      </c>
      <c r="D16" s="3">
        <f t="shared" si="0"/>
        <v>2.2999999999999998</v>
      </c>
      <c r="E16" s="6">
        <f t="shared" si="1"/>
        <v>303.99999999999994</v>
      </c>
      <c r="F16" s="39"/>
      <c r="G16" s="39"/>
      <c r="H16" s="39"/>
      <c r="I16" s="39"/>
      <c r="J16" s="39"/>
      <c r="K16" s="39"/>
      <c r="L16" s="39"/>
    </row>
    <row r="17" spans="1:24" x14ac:dyDescent="0.25">
      <c r="A17" s="2">
        <v>1895.6</v>
      </c>
      <c r="B17" s="3">
        <v>-2.0009895942049805</v>
      </c>
      <c r="C17" s="3">
        <v>1.0505430233376383</v>
      </c>
      <c r="D17" s="3">
        <f t="shared" si="0"/>
        <v>2.2599999999999993</v>
      </c>
      <c r="E17" s="6">
        <f t="shared" si="1"/>
        <v>297.69999999999993</v>
      </c>
      <c r="F17" s="39"/>
      <c r="G17" s="39"/>
      <c r="H17" s="39"/>
      <c r="I17" s="39"/>
      <c r="J17" s="39"/>
      <c r="K17" s="39"/>
      <c r="L17" s="39"/>
    </row>
    <row r="18" spans="1:24" x14ac:dyDescent="0.25">
      <c r="A18" s="2">
        <v>1896.6</v>
      </c>
      <c r="B18" s="3">
        <v>-2.0838626110412641</v>
      </c>
      <c r="C18" s="3">
        <v>0.70534857928848593</v>
      </c>
      <c r="D18" s="3">
        <f t="shared" si="0"/>
        <v>2.2000000000000002</v>
      </c>
      <c r="E18" s="6">
        <f t="shared" si="1"/>
        <v>288.69999999999993</v>
      </c>
      <c r="F18" s="39"/>
      <c r="G18" s="39"/>
      <c r="H18" s="39"/>
      <c r="I18" s="39"/>
      <c r="J18" s="39"/>
      <c r="K18" s="39"/>
      <c r="L18" s="39"/>
    </row>
    <row r="19" spans="1:24" x14ac:dyDescent="0.25">
      <c r="A19" s="2">
        <v>1897.6</v>
      </c>
      <c r="B19" s="3">
        <v>-1.9828869105642815</v>
      </c>
      <c r="C19" s="3">
        <v>0.38543417066061941</v>
      </c>
      <c r="D19" s="3">
        <f t="shared" si="0"/>
        <v>2.02</v>
      </c>
      <c r="E19" s="6">
        <f t="shared" si="1"/>
        <v>281</v>
      </c>
      <c r="F19" s="39"/>
      <c r="G19" s="39"/>
      <c r="H19" s="39"/>
      <c r="I19" s="39"/>
      <c r="J19" s="39"/>
      <c r="K19" s="39"/>
      <c r="L19" s="39"/>
    </row>
    <row r="20" spans="1:24" ht="18" x14ac:dyDescent="0.35">
      <c r="A20" s="2">
        <v>1898.54</v>
      </c>
      <c r="B20" s="3">
        <v>-1.8993489174535587</v>
      </c>
      <c r="C20" s="3">
        <v>4.9736201784958918E-2</v>
      </c>
      <c r="D20" s="3">
        <f t="shared" si="0"/>
        <v>1.9</v>
      </c>
      <c r="E20" s="6">
        <f t="shared" si="1"/>
        <v>271.5</v>
      </c>
      <c r="F20" s="39"/>
      <c r="G20" s="39"/>
      <c r="H20" s="39"/>
      <c r="I20" s="39"/>
      <c r="J20" s="39"/>
      <c r="K20" s="39"/>
      <c r="L20" s="39"/>
      <c r="O20" s="44" t="s">
        <v>29</v>
      </c>
      <c r="P20" s="45" t="s">
        <v>5</v>
      </c>
      <c r="Q20" s="16" t="s">
        <v>30</v>
      </c>
      <c r="R20" s="44" t="s">
        <v>6</v>
      </c>
      <c r="S20" s="21"/>
      <c r="T20" s="21"/>
      <c r="U20" s="21"/>
      <c r="V20" s="21"/>
      <c r="W20" s="21"/>
      <c r="X20" s="21"/>
    </row>
    <row r="21" spans="1:24" x14ac:dyDescent="0.25">
      <c r="A21" s="2">
        <v>1899.56</v>
      </c>
      <c r="B21" s="3">
        <v>-1.7698588336151182</v>
      </c>
      <c r="C21" s="3">
        <v>-0.32802394588586603</v>
      </c>
      <c r="D21" s="3">
        <f t="shared" si="0"/>
        <v>1.8</v>
      </c>
      <c r="E21" s="6">
        <f t="shared" si="1"/>
        <v>259.5</v>
      </c>
      <c r="F21" s="39"/>
      <c r="G21" s="39"/>
      <c r="H21" s="39"/>
      <c r="I21" s="39"/>
      <c r="J21" s="39"/>
      <c r="K21" s="39"/>
      <c r="L21" s="39"/>
      <c r="O21" s="7">
        <f>A22+(P21-E22)*(A23-A22)/(E23-E22)</f>
        <v>1900.5922346368716</v>
      </c>
      <c r="P21" s="14">
        <f t="shared" ref="P21:P28" si="6">E2+180</f>
        <v>244.09999999999997</v>
      </c>
      <c r="Q21" s="2">
        <v>1880.58</v>
      </c>
      <c r="R21" s="8">
        <f t="shared" ref="R21:R44" si="7">DEGREES((O21-A2-$L$7/2)/$L$7)</f>
        <v>-15.635461456384608</v>
      </c>
      <c r="S21" s="17"/>
      <c r="T21" s="17"/>
      <c r="U21" s="17"/>
      <c r="V21" s="17"/>
      <c r="W21" s="17"/>
      <c r="X21" s="17"/>
    </row>
    <row r="22" spans="1:24" x14ac:dyDescent="0.25">
      <c r="A22" s="2">
        <v>1900.55</v>
      </c>
      <c r="B22" s="3">
        <v>-1.4839163660442716</v>
      </c>
      <c r="C22" s="3">
        <v>-0.69827803816671963</v>
      </c>
      <c r="D22" s="3">
        <f t="shared" si="0"/>
        <v>1.64</v>
      </c>
      <c r="E22" s="6">
        <f t="shared" si="1"/>
        <v>244.79999999999998</v>
      </c>
      <c r="F22" s="39"/>
      <c r="G22" s="39"/>
      <c r="H22" s="39"/>
      <c r="I22" s="39"/>
      <c r="J22" s="39"/>
      <c r="K22" s="39"/>
      <c r="L22" s="39"/>
      <c r="O22" s="7">
        <f>A22+(P22-E22)*(A23-A22)/(E23-E22)</f>
        <v>1900.9482122905029</v>
      </c>
      <c r="P22" s="14">
        <f t="shared" si="6"/>
        <v>238.2</v>
      </c>
      <c r="Q22" s="2">
        <v>1881.64</v>
      </c>
      <c r="R22" s="8">
        <f t="shared" si="7"/>
        <v>-16.093233437878094</v>
      </c>
      <c r="S22" s="17"/>
      <c r="T22" s="17"/>
      <c r="U22" s="17"/>
      <c r="V22" s="17"/>
      <c r="W22" s="17"/>
      <c r="X22" s="17"/>
    </row>
    <row r="23" spans="1:24" x14ac:dyDescent="0.25">
      <c r="A23" s="2">
        <v>1901.63</v>
      </c>
      <c r="B23" s="3">
        <v>-1.1682596425932033</v>
      </c>
      <c r="C23" s="3">
        <v>-1.0932380378892792</v>
      </c>
      <c r="D23" s="3">
        <f t="shared" si="0"/>
        <v>1.6</v>
      </c>
      <c r="E23" s="6">
        <f t="shared" si="1"/>
        <v>226.89999999999998</v>
      </c>
      <c r="F23" s="39"/>
      <c r="G23" s="39"/>
      <c r="H23" s="39"/>
      <c r="I23" s="39"/>
      <c r="J23" s="39"/>
      <c r="K23" s="39"/>
      <c r="L23" s="39"/>
      <c r="O23" s="7">
        <f>A22+(P23-E22)*(A23-A22)/(E23-E22)</f>
        <v>1901.3584916201119</v>
      </c>
      <c r="P23" s="14">
        <f t="shared" si="6"/>
        <v>231.4</v>
      </c>
      <c r="Q23" s="2">
        <v>1882.6</v>
      </c>
      <c r="R23" s="8">
        <f t="shared" si="7"/>
        <v>-16.450674820031129</v>
      </c>
      <c r="S23" s="17"/>
      <c r="T23" s="17"/>
      <c r="U23" s="17"/>
      <c r="V23" s="17"/>
      <c r="W23" s="17"/>
      <c r="X23" s="17"/>
    </row>
    <row r="24" spans="1:24" x14ac:dyDescent="0.25">
      <c r="A24" s="2">
        <v>1902.64</v>
      </c>
      <c r="B24" s="3">
        <v>-0.88318249019516537</v>
      </c>
      <c r="C24" s="3">
        <v>-1.4525800112257727</v>
      </c>
      <c r="D24" s="3">
        <f t="shared" si="0"/>
        <v>1.6999999999999997</v>
      </c>
      <c r="E24" s="6">
        <f t="shared" si="1"/>
        <v>211.29999999999998</v>
      </c>
      <c r="F24" s="39"/>
      <c r="G24" s="39"/>
      <c r="H24" s="39"/>
      <c r="I24" s="39"/>
      <c r="J24" s="39"/>
      <c r="K24" s="39"/>
      <c r="L24" s="39"/>
      <c r="O24" s="7">
        <f>A23+(P24-E23)*(A24-A23)/(E24-E23)</f>
        <v>1901.843653846154</v>
      </c>
      <c r="P24" s="14">
        <f t="shared" si="6"/>
        <v>223.6</v>
      </c>
      <c r="Q24" s="2">
        <v>1883.62</v>
      </c>
      <c r="R24" s="8">
        <f t="shared" si="7"/>
        <v>-16.798438990905851</v>
      </c>
      <c r="S24" s="17"/>
      <c r="T24" s="17"/>
      <c r="U24" s="17"/>
      <c r="V24" s="17"/>
      <c r="W24" s="17"/>
      <c r="X24" s="17"/>
    </row>
    <row r="25" spans="1:24" x14ac:dyDescent="0.25">
      <c r="A25" s="2">
        <v>1903.56</v>
      </c>
      <c r="B25" s="3">
        <v>-0.51445853215456994</v>
      </c>
      <c r="C25" s="3">
        <v>-1.6517361831398394</v>
      </c>
      <c r="D25" s="3">
        <f t="shared" si="0"/>
        <v>1.73</v>
      </c>
      <c r="E25" s="6">
        <f t="shared" si="1"/>
        <v>197.3</v>
      </c>
      <c r="F25" s="39"/>
      <c r="G25" s="39"/>
      <c r="H25" s="39"/>
      <c r="I25" s="39"/>
      <c r="J25" s="39"/>
      <c r="K25" s="39"/>
      <c r="L25" s="39"/>
      <c r="O25" s="7">
        <f t="shared" ref="O25:O31" si="8">A23+(P25-E23)*(A24-A23)/(E24-E23)</f>
        <v>1902.4198717948718</v>
      </c>
      <c r="P25" s="14">
        <f t="shared" si="6"/>
        <v>214.7</v>
      </c>
      <c r="Q25" s="2">
        <v>1884.61</v>
      </c>
      <c r="R25" s="8">
        <f t="shared" si="7"/>
        <v>-17.06748986762706</v>
      </c>
      <c r="S25" s="17"/>
      <c r="T25" s="17"/>
      <c r="U25" s="17"/>
      <c r="V25" s="17"/>
      <c r="W25" s="17"/>
      <c r="X25" s="17"/>
    </row>
    <row r="26" spans="1:24" x14ac:dyDescent="0.25">
      <c r="A26" s="2">
        <v>1904.55</v>
      </c>
      <c r="B26" s="3">
        <v>-0.23731483534174461</v>
      </c>
      <c r="C26" s="3">
        <v>-1.9052773207401383</v>
      </c>
      <c r="D26" s="3">
        <f t="shared" si="0"/>
        <v>1.92</v>
      </c>
      <c r="E26" s="6">
        <f t="shared" si="1"/>
        <v>187.09999999999997</v>
      </c>
      <c r="F26" s="39"/>
      <c r="G26" s="39"/>
      <c r="H26" s="39"/>
      <c r="I26" s="39"/>
      <c r="J26" s="39"/>
      <c r="K26" s="39"/>
      <c r="L26" s="39"/>
      <c r="O26" s="7">
        <f t="shared" si="8"/>
        <v>1903.008</v>
      </c>
      <c r="P26" s="14">
        <f t="shared" si="6"/>
        <v>205.7</v>
      </c>
      <c r="Q26" s="2">
        <v>1885.6</v>
      </c>
      <c r="R26" s="8">
        <f t="shared" si="7"/>
        <v>-17.32879641392298</v>
      </c>
      <c r="S26" s="17"/>
      <c r="T26" s="17"/>
      <c r="U26" s="17"/>
      <c r="V26" s="17"/>
      <c r="W26" s="17"/>
      <c r="X26" s="17"/>
    </row>
    <row r="27" spans="1:24" x14ac:dyDescent="0.25">
      <c r="A27" s="2">
        <v>1905.54</v>
      </c>
      <c r="B27" s="3">
        <v>6.8475454790319565E-2</v>
      </c>
      <c r="C27" s="3">
        <v>-2.178924301597295</v>
      </c>
      <c r="D27" s="3">
        <f t="shared" si="0"/>
        <v>2.1800000000000002</v>
      </c>
      <c r="E27" s="5">
        <f t="shared" si="1"/>
        <v>178.20000000000002</v>
      </c>
      <c r="F27" s="38"/>
      <c r="G27" s="38"/>
      <c r="H27" s="38"/>
      <c r="I27" s="38"/>
      <c r="J27" s="38"/>
      <c r="K27" s="38"/>
      <c r="L27" s="38"/>
      <c r="O27" s="7">
        <f t="shared" si="8"/>
        <v>1903.9288235294116</v>
      </c>
      <c r="P27" s="14">
        <f t="shared" si="6"/>
        <v>193.5</v>
      </c>
      <c r="Q27" s="2">
        <v>1886.64</v>
      </c>
      <c r="R27" s="8">
        <f t="shared" si="7"/>
        <v>-17.406287773920475</v>
      </c>
      <c r="S27" s="17"/>
      <c r="T27" s="17"/>
      <c r="U27" s="17"/>
      <c r="V27" s="17"/>
      <c r="W27" s="17"/>
      <c r="X27" s="17"/>
    </row>
    <row r="28" spans="1:24" x14ac:dyDescent="0.25">
      <c r="A28" s="2">
        <v>1906.63</v>
      </c>
      <c r="B28" s="3">
        <v>0.40268961716035578</v>
      </c>
      <c r="C28" s="3">
        <v>-2.3558312911223602</v>
      </c>
      <c r="D28" s="3">
        <f t="shared" si="0"/>
        <v>2.39</v>
      </c>
      <c r="E28" s="5">
        <f t="shared" si="1"/>
        <v>170.3</v>
      </c>
      <c r="F28" s="38"/>
      <c r="G28" s="38"/>
      <c r="H28" s="38"/>
      <c r="I28" s="38"/>
      <c r="J28" s="38"/>
      <c r="K28" s="38"/>
      <c r="L28" s="38"/>
      <c r="O28" s="7">
        <f t="shared" si="8"/>
        <v>1905.0171910112358</v>
      </c>
      <c r="P28" s="14">
        <f t="shared" si="6"/>
        <v>182.9</v>
      </c>
      <c r="Q28" s="2">
        <v>1887.65</v>
      </c>
      <c r="R28" s="8">
        <f t="shared" si="7"/>
        <v>-17.355331383651965</v>
      </c>
      <c r="S28" s="17"/>
      <c r="T28" s="17"/>
      <c r="U28" s="17"/>
      <c r="V28" s="17"/>
      <c r="W28" s="17"/>
      <c r="X28" s="17"/>
    </row>
    <row r="29" spans="1:24" x14ac:dyDescent="0.25">
      <c r="A29" s="2">
        <v>1907.58</v>
      </c>
      <c r="B29" s="3">
        <v>0.72496820073898871</v>
      </c>
      <c r="C29" s="3">
        <v>-2.6319804535591205</v>
      </c>
      <c r="D29" s="3">
        <f t="shared" si="0"/>
        <v>2.73</v>
      </c>
      <c r="E29" s="5">
        <f t="shared" si="1"/>
        <v>164.6</v>
      </c>
      <c r="F29" s="38"/>
      <c r="G29" s="38"/>
      <c r="H29" s="38"/>
      <c r="I29" s="38"/>
      <c r="J29" s="38"/>
      <c r="K29" s="38"/>
      <c r="L29" s="38"/>
      <c r="O29" s="7">
        <f t="shared" si="8"/>
        <v>1906.2850632911393</v>
      </c>
      <c r="P29" s="14">
        <f>E10-180</f>
        <v>172.8</v>
      </c>
      <c r="Q29" s="2">
        <v>1888.59</v>
      </c>
      <c r="R29" s="8">
        <f t="shared" si="7"/>
        <v>-17.142141072261424</v>
      </c>
      <c r="S29" s="17"/>
      <c r="T29" s="17"/>
      <c r="U29" s="17"/>
      <c r="V29" s="17"/>
      <c r="W29" s="17"/>
      <c r="X29" s="17"/>
    </row>
    <row r="30" spans="1:24" x14ac:dyDescent="0.25">
      <c r="A30" s="2">
        <v>1908.56</v>
      </c>
      <c r="B30" s="3">
        <v>1.0275424868109924</v>
      </c>
      <c r="C30" s="3">
        <v>-2.8078918137631805</v>
      </c>
      <c r="D30" s="3">
        <f t="shared" si="0"/>
        <v>2.99</v>
      </c>
      <c r="E30" s="5">
        <f t="shared" si="1"/>
        <v>159.9</v>
      </c>
      <c r="F30" s="38"/>
      <c r="G30" s="38"/>
      <c r="H30" s="38"/>
      <c r="I30" s="38"/>
      <c r="J30" s="38"/>
      <c r="K30" s="38"/>
      <c r="L30" s="38"/>
      <c r="O30" s="7">
        <f t="shared" si="8"/>
        <v>1907.58</v>
      </c>
      <c r="P30" s="14">
        <f t="shared" ref="P30:P45" si="9">E11-180</f>
        <v>164.60000000000002</v>
      </c>
      <c r="Q30" s="2">
        <v>1889.57</v>
      </c>
      <c r="R30" s="8">
        <f t="shared" si="7"/>
        <v>-16.937361775121591</v>
      </c>
      <c r="S30" s="17"/>
      <c r="T30" s="17"/>
      <c r="U30" s="17"/>
      <c r="V30" s="17"/>
      <c r="W30" s="17"/>
      <c r="X30" s="17"/>
    </row>
    <row r="31" spans="1:24" x14ac:dyDescent="0.25">
      <c r="A31" s="2">
        <v>1909.55</v>
      </c>
      <c r="B31" s="3">
        <v>1.3548302263011529</v>
      </c>
      <c r="C31" s="3">
        <v>-2.9321212556612948</v>
      </c>
      <c r="D31" s="3">
        <f t="shared" si="0"/>
        <v>3.2300000000000004</v>
      </c>
      <c r="E31" s="5">
        <f t="shared" si="1"/>
        <v>155.19999999999999</v>
      </c>
      <c r="F31" s="38"/>
      <c r="G31" s="38"/>
      <c r="H31" s="38"/>
      <c r="I31" s="38"/>
      <c r="J31" s="38"/>
      <c r="K31" s="38"/>
      <c r="L31" s="38"/>
      <c r="O31" s="7">
        <f t="shared" si="8"/>
        <v>1909.54</v>
      </c>
      <c r="P31" s="14">
        <f t="shared" si="9"/>
        <v>155.19999999999999</v>
      </c>
      <c r="Q31" s="2">
        <v>1890.62</v>
      </c>
      <c r="R31" s="8">
        <f t="shared" si="7"/>
        <v>-16.345658251351864</v>
      </c>
      <c r="S31" s="17"/>
      <c r="T31" s="17"/>
      <c r="U31" s="17"/>
      <c r="V31" s="17"/>
      <c r="W31" s="17"/>
      <c r="X31" s="17"/>
    </row>
    <row r="32" spans="1:24" x14ac:dyDescent="0.25">
      <c r="A32" s="2">
        <v>1910.56</v>
      </c>
      <c r="B32" s="3">
        <v>1.6498269674839661</v>
      </c>
      <c r="C32" s="3">
        <v>-3.0640611902118828</v>
      </c>
      <c r="D32" s="3">
        <f t="shared" si="0"/>
        <v>3.48</v>
      </c>
      <c r="E32" s="5">
        <f t="shared" si="1"/>
        <v>151.69999999999999</v>
      </c>
      <c r="F32" s="38"/>
      <c r="G32" s="38"/>
      <c r="H32" s="38"/>
      <c r="I32" s="38"/>
      <c r="J32" s="38"/>
      <c r="K32" s="38"/>
      <c r="L32" s="38"/>
      <c r="O32" s="7">
        <f>A33+(P32-E33)*(A34-A33)/(E34-E33)</f>
        <v>1912.5487499999999</v>
      </c>
      <c r="P32" s="14">
        <f t="shared" si="9"/>
        <v>146.60000000000002</v>
      </c>
      <c r="Q32" s="2">
        <v>1891.58</v>
      </c>
      <c r="R32" s="8">
        <f t="shared" si="7"/>
        <v>-15.013512543304527</v>
      </c>
      <c r="S32" s="17"/>
      <c r="T32" s="17"/>
      <c r="U32" s="17"/>
      <c r="V32" s="17"/>
      <c r="W32" s="17"/>
      <c r="X32" s="17"/>
    </row>
    <row r="33" spans="1:25" x14ac:dyDescent="0.25">
      <c r="A33" s="2">
        <v>1911.6</v>
      </c>
      <c r="B33" s="3">
        <v>1.9111733168065752</v>
      </c>
      <c r="C33" s="3">
        <v>-3.1681882130212142</v>
      </c>
      <c r="D33" s="3">
        <f t="shared" si="0"/>
        <v>3.7</v>
      </c>
      <c r="E33" s="5">
        <f t="shared" si="1"/>
        <v>148.9</v>
      </c>
      <c r="F33" s="38"/>
      <c r="G33" s="38"/>
      <c r="H33" s="38"/>
      <c r="I33" s="38"/>
      <c r="J33" s="38"/>
      <c r="K33" s="38"/>
      <c r="L33" s="38"/>
      <c r="O33" s="7">
        <f>A36+(P33-E36)*(A37-A36)/(E37-E36)</f>
        <v>1915.4161538461537</v>
      </c>
      <c r="P33" s="14">
        <f t="shared" si="9"/>
        <v>140</v>
      </c>
      <c r="Q33" s="2">
        <v>1892.56</v>
      </c>
      <c r="R33" s="8">
        <f t="shared" si="7"/>
        <v>-13.786277920726905</v>
      </c>
      <c r="S33" s="17"/>
      <c r="T33" s="17"/>
      <c r="U33" s="17"/>
      <c r="V33" s="17"/>
      <c r="W33" s="17"/>
      <c r="X33" s="17"/>
    </row>
    <row r="34" spans="1:25" x14ac:dyDescent="0.25">
      <c r="A34" s="2">
        <v>1912.59</v>
      </c>
      <c r="B34" s="3">
        <v>2.1525542427170272</v>
      </c>
      <c r="C34" s="3">
        <v>-3.2521547060619556</v>
      </c>
      <c r="D34" s="3">
        <f t="shared" si="0"/>
        <v>3.9</v>
      </c>
      <c r="E34" s="5">
        <f t="shared" si="1"/>
        <v>146.5</v>
      </c>
      <c r="F34" s="38"/>
      <c r="G34" s="38"/>
      <c r="H34" s="38"/>
      <c r="I34" s="38"/>
      <c r="J34" s="38"/>
      <c r="K34" s="38"/>
      <c r="L34" s="38"/>
      <c r="O34" s="7">
        <f>A42+(P34-E42)*(A43-A42)/(E43-E42)</f>
        <v>1921.5111764705882</v>
      </c>
      <c r="P34" s="14">
        <f t="shared" si="9"/>
        <v>131.30000000000001</v>
      </c>
      <c r="Q34" s="2">
        <v>1893.63</v>
      </c>
      <c r="R34" s="8">
        <f t="shared" si="7"/>
        <v>-10.518889356001504</v>
      </c>
      <c r="S34" s="17"/>
      <c r="T34" s="17"/>
      <c r="U34" s="17"/>
      <c r="V34" s="17"/>
      <c r="W34" s="17"/>
      <c r="X34" s="17"/>
    </row>
    <row r="35" spans="1:25" x14ac:dyDescent="0.25">
      <c r="A35" s="2">
        <v>1913.51</v>
      </c>
      <c r="B35" s="3">
        <v>2.4450144284407771</v>
      </c>
      <c r="C35" s="3">
        <v>-3.3284838056863695</v>
      </c>
      <c r="D35" s="3">
        <f t="shared" si="0"/>
        <v>4.13</v>
      </c>
      <c r="E35" s="5">
        <f t="shared" si="1"/>
        <v>143.69999999999999</v>
      </c>
      <c r="F35" s="38"/>
      <c r="G35" s="38"/>
      <c r="H35" s="38"/>
      <c r="I35" s="38"/>
      <c r="J35" s="38"/>
      <c r="K35" s="38"/>
      <c r="L35" s="38"/>
      <c r="O35" s="7">
        <f>A48+(P35-E48)*(A49-A48)/(E49-E48)</f>
        <v>1928.4572727272728</v>
      </c>
      <c r="P35" s="14">
        <f t="shared" si="9"/>
        <v>123.99999999999994</v>
      </c>
      <c r="Q35" s="2">
        <v>1894.65</v>
      </c>
      <c r="R35" s="8">
        <f t="shared" si="7"/>
        <v>-6.6656014029481803</v>
      </c>
      <c r="S35" s="17"/>
      <c r="T35" s="17"/>
      <c r="U35" s="17"/>
      <c r="V35" s="17"/>
      <c r="W35" s="17"/>
      <c r="X35" s="17"/>
    </row>
    <row r="36" spans="1:25" ht="18" x14ac:dyDescent="0.35">
      <c r="A36" s="2">
        <v>1914.53</v>
      </c>
      <c r="B36" s="3">
        <v>2.7507907318899818</v>
      </c>
      <c r="C36" s="3">
        <v>-3.4212936660491708</v>
      </c>
      <c r="D36" s="3">
        <f t="shared" si="0"/>
        <v>4.3899999999999997</v>
      </c>
      <c r="E36" s="5">
        <f t="shared" si="1"/>
        <v>141.19999999999999</v>
      </c>
      <c r="F36" s="38"/>
      <c r="G36" s="38"/>
      <c r="H36" s="38"/>
      <c r="I36" s="38"/>
      <c r="J36" s="38"/>
      <c r="K36" s="38"/>
      <c r="L36" s="38"/>
      <c r="O36" s="7">
        <f>A52+(P36-E52)*(A53-A52)/(E53-E52)</f>
        <v>1936.4933333333333</v>
      </c>
      <c r="P36" s="14">
        <f t="shared" si="9"/>
        <v>117.69999999999993</v>
      </c>
      <c r="Q36" s="19">
        <v>1895.6</v>
      </c>
      <c r="R36" s="20">
        <f t="shared" si="7"/>
        <v>-2.0580771938804721</v>
      </c>
      <c r="S36" s="43" t="s">
        <v>11</v>
      </c>
      <c r="T36" s="22"/>
      <c r="U36" s="27" t="s">
        <v>13</v>
      </c>
      <c r="V36" s="23" t="s">
        <v>11</v>
      </c>
      <c r="W36" s="23" t="s">
        <v>7</v>
      </c>
      <c r="X36" s="23" t="s">
        <v>8</v>
      </c>
      <c r="Y36" s="18"/>
    </row>
    <row r="37" spans="1:25" x14ac:dyDescent="0.25">
      <c r="A37" s="2">
        <v>1915.49</v>
      </c>
      <c r="B37" s="3">
        <v>2.9436449880095368</v>
      </c>
      <c r="C37" s="3">
        <v>-3.4956908021972333</v>
      </c>
      <c r="D37" s="3">
        <f t="shared" si="0"/>
        <v>4.57</v>
      </c>
      <c r="E37" s="5">
        <f t="shared" si="1"/>
        <v>139.9</v>
      </c>
      <c r="F37" s="38"/>
      <c r="G37" s="38"/>
      <c r="H37" s="38"/>
      <c r="I37" s="38"/>
      <c r="J37" s="38"/>
      <c r="K37" s="38"/>
      <c r="L37" s="38"/>
      <c r="O37" s="7">
        <f>A56+(P37-E56)*(A57-A56)/(E57-E56)</f>
        <v>1946.5352173913045</v>
      </c>
      <c r="P37" s="14">
        <f t="shared" si="9"/>
        <v>108.69999999999993</v>
      </c>
      <c r="Q37" s="19">
        <v>1896.6</v>
      </c>
      <c r="R37" s="20">
        <f t="shared" si="7"/>
        <v>3.8211696837221387</v>
      </c>
      <c r="S37" s="9">
        <f>Q36+(Q37-Q36)*(0-R36)/(R37-R36)</f>
        <v>1895.9500579643493</v>
      </c>
      <c r="T37" s="11"/>
      <c r="U37" s="11"/>
      <c r="V37" s="24">
        <f>S37</f>
        <v>1895.9500579643493</v>
      </c>
      <c r="W37" s="25">
        <f>B17+(B18-B17)*(V37-A17)/(A18-A17)</f>
        <v>-2.0299999537781828</v>
      </c>
      <c r="X37" s="25">
        <f>C17+(C18-C17)*(V37-A17)/(A18-A17)</f>
        <v>0.9297049589490729</v>
      </c>
    </row>
    <row r="38" spans="1:25" ht="18" x14ac:dyDescent="0.35">
      <c r="A38" s="2">
        <v>1916.54</v>
      </c>
      <c r="B38" s="3">
        <v>3.2260171560073498</v>
      </c>
      <c r="C38" s="3">
        <v>-3.6081038384650528</v>
      </c>
      <c r="D38" s="3">
        <f t="shared" si="0"/>
        <v>4.84</v>
      </c>
      <c r="E38" s="5">
        <f t="shared" si="1"/>
        <v>138.20000000000002</v>
      </c>
      <c r="F38" s="38"/>
      <c r="G38" s="38"/>
      <c r="H38" s="38"/>
      <c r="I38" s="38"/>
      <c r="J38" s="38"/>
      <c r="K38" s="38"/>
      <c r="L38" s="38"/>
      <c r="O38" s="7">
        <f>A58+(P38-E58)*(A59-A58)/(E59-E58)</f>
        <v>1953.5925</v>
      </c>
      <c r="P38" s="14">
        <f t="shared" si="9"/>
        <v>101</v>
      </c>
      <c r="Q38" s="2">
        <v>1897.6</v>
      </c>
      <c r="R38" s="8">
        <f t="shared" si="7"/>
        <v>7.7597581057373715</v>
      </c>
      <c r="S38" s="17"/>
      <c r="T38" s="17"/>
      <c r="U38" s="27" t="s">
        <v>14</v>
      </c>
      <c r="V38" s="23" t="s">
        <v>12</v>
      </c>
      <c r="W38" s="23" t="s">
        <v>9</v>
      </c>
      <c r="X38" s="23" t="s">
        <v>10</v>
      </c>
    </row>
    <row r="39" spans="1:25" x14ac:dyDescent="0.25">
      <c r="A39" s="2">
        <v>1917.55</v>
      </c>
      <c r="B39" s="3">
        <v>3.4016590305197885</v>
      </c>
      <c r="C39" s="3">
        <v>-3.6097528779797621</v>
      </c>
      <c r="D39" s="3">
        <f t="shared" si="0"/>
        <v>4.96</v>
      </c>
      <c r="E39" s="5">
        <f t="shared" si="1"/>
        <v>136.69999999999996</v>
      </c>
      <c r="F39" s="38"/>
      <c r="G39" s="38"/>
      <c r="H39" s="38"/>
      <c r="I39" s="38"/>
      <c r="J39" s="38"/>
      <c r="K39" s="38"/>
      <c r="L39" s="38"/>
      <c r="O39" s="7">
        <f>A62+(P39-E62)*(A63-A62)/(E63-E62)</f>
        <v>1960.1366666666665</v>
      </c>
      <c r="P39" s="14">
        <f t="shared" si="9"/>
        <v>91.5</v>
      </c>
      <c r="Q39" s="2">
        <v>1898.54</v>
      </c>
      <c r="R39" s="8">
        <f t="shared" si="7"/>
        <v>11.403719824923218</v>
      </c>
      <c r="S39" s="17"/>
      <c r="T39" s="17"/>
      <c r="U39" s="17"/>
      <c r="V39" s="28">
        <f>V37+L7/2</f>
        <v>1940.0085748248985</v>
      </c>
      <c r="W39" s="29">
        <f>B53+(B54-B53)*(V39-A53)/(A54-A53)</f>
        <v>6.061622127078607</v>
      </c>
      <c r="X39" s="29">
        <f>C53+(C54-C53)*(V39-A53)/(A54-A53)</f>
        <v>-2.8029065675848148</v>
      </c>
    </row>
    <row r="40" spans="1:25" ht="18" x14ac:dyDescent="0.35">
      <c r="A40" s="2">
        <v>1918.59</v>
      </c>
      <c r="B40" s="3">
        <v>3.6447281743592255</v>
      </c>
      <c r="C40" s="3">
        <v>-3.7089023356017439</v>
      </c>
      <c r="D40" s="3">
        <f t="shared" si="0"/>
        <v>5.2</v>
      </c>
      <c r="E40" s="5">
        <f t="shared" si="1"/>
        <v>135.5</v>
      </c>
      <c r="F40" s="38"/>
      <c r="G40" s="38"/>
      <c r="H40" s="38"/>
      <c r="I40" s="38"/>
      <c r="J40" s="38"/>
      <c r="K40" s="38"/>
      <c r="L40" s="38"/>
      <c r="O40" s="7">
        <f>A64+(P40-E64)*(A65-A64)/(E65-E64)</f>
        <v>1964.8266666666666</v>
      </c>
      <c r="P40" s="14">
        <f t="shared" si="9"/>
        <v>79.5</v>
      </c>
      <c r="Q40" s="2">
        <v>1899.56</v>
      </c>
      <c r="R40" s="8">
        <f t="shared" si="7"/>
        <v>13.790040629576783</v>
      </c>
      <c r="S40" s="17"/>
      <c r="T40" s="17"/>
      <c r="U40" s="26" t="s">
        <v>15</v>
      </c>
      <c r="V40" s="30"/>
      <c r="W40" s="23" t="s">
        <v>16</v>
      </c>
      <c r="X40" s="23" t="s">
        <v>17</v>
      </c>
    </row>
    <row r="41" spans="1:25" x14ac:dyDescent="0.25">
      <c r="A41" s="2">
        <v>1919.57</v>
      </c>
      <c r="B41" s="3">
        <v>3.8635194819659557</v>
      </c>
      <c r="C41" s="3">
        <v>-3.7440108456666508</v>
      </c>
      <c r="D41" s="3">
        <f t="shared" si="0"/>
        <v>5.38</v>
      </c>
      <c r="E41" s="5">
        <f t="shared" si="1"/>
        <v>134.1</v>
      </c>
      <c r="F41" s="38"/>
      <c r="G41" s="38"/>
      <c r="H41" s="38"/>
      <c r="I41" s="38"/>
      <c r="J41" s="38"/>
      <c r="K41" s="38"/>
      <c r="L41" s="38"/>
      <c r="O41" s="7">
        <f>A66+(P41-E66)*(A67-A66)/(E67-E66)</f>
        <v>1968.4660714285715</v>
      </c>
      <c r="P41" s="14">
        <f t="shared" si="9"/>
        <v>64.799999999999983</v>
      </c>
      <c r="Q41" s="2">
        <v>1900.55</v>
      </c>
      <c r="R41" s="8">
        <f t="shared" si="7"/>
        <v>15.512746270797946</v>
      </c>
      <c r="S41" s="17"/>
      <c r="T41" s="17"/>
      <c r="U41" s="17"/>
      <c r="V41" s="17"/>
      <c r="W41" s="31">
        <f>(W37+W39)/2</f>
        <v>2.0158110866502121</v>
      </c>
      <c r="X41" s="31">
        <f>(X37+X39)/2</f>
        <v>-0.93660080431787096</v>
      </c>
    </row>
    <row r="42" spans="1:25" x14ac:dyDescent="0.25">
      <c r="A42" s="2">
        <v>1920.57</v>
      </c>
      <c r="B42" s="3">
        <v>4.0656130882699522</v>
      </c>
      <c r="C42" s="3">
        <v>-3.7780008227219937</v>
      </c>
      <c r="D42" s="3">
        <f t="shared" si="0"/>
        <v>5.55</v>
      </c>
      <c r="E42" s="5">
        <f t="shared" si="1"/>
        <v>132.9</v>
      </c>
      <c r="F42" s="38"/>
      <c r="G42" s="38"/>
      <c r="H42" s="38"/>
      <c r="I42" s="38"/>
      <c r="J42" s="38"/>
      <c r="K42" s="38"/>
      <c r="L42" s="38"/>
      <c r="O42" s="7">
        <f>A68+(P42-E68)*(A69-A68)/(E69-E68)</f>
        <v>1971.424</v>
      </c>
      <c r="P42" s="14">
        <f t="shared" si="9"/>
        <v>46.899999999999977</v>
      </c>
      <c r="Q42" s="2">
        <v>1901.63</v>
      </c>
      <c r="R42" s="8">
        <f t="shared" si="7"/>
        <v>16.733819845635207</v>
      </c>
      <c r="S42" s="17"/>
      <c r="T42" s="17"/>
      <c r="U42" s="17"/>
      <c r="V42" s="17"/>
      <c r="W42" s="17"/>
      <c r="X42" s="17"/>
    </row>
    <row r="43" spans="1:25" ht="18" x14ac:dyDescent="0.35">
      <c r="A43" s="2">
        <v>1921.57</v>
      </c>
      <c r="B43" s="3">
        <v>4.3489581734172882</v>
      </c>
      <c r="C43" s="3">
        <v>-3.8072250794859719</v>
      </c>
      <c r="D43" s="3">
        <f t="shared" si="0"/>
        <v>5.78</v>
      </c>
      <c r="E43" s="5">
        <f t="shared" si="1"/>
        <v>131.19999999999999</v>
      </c>
      <c r="F43" s="38"/>
      <c r="G43" s="38"/>
      <c r="H43" s="38"/>
      <c r="I43" s="38"/>
      <c r="J43" s="38"/>
      <c r="K43" s="38"/>
      <c r="L43" s="38"/>
      <c r="O43" s="7">
        <f>A70+(P43-E70)*(A71-A70)/(E71-E70)</f>
        <v>1973.1339759036146</v>
      </c>
      <c r="P43" s="14">
        <f t="shared" si="9"/>
        <v>31.299999999999983</v>
      </c>
      <c r="Q43" s="2">
        <v>1902.64</v>
      </c>
      <c r="R43" s="8">
        <f t="shared" si="7"/>
        <v>17.188960734341372</v>
      </c>
      <c r="S43" s="17"/>
      <c r="T43" s="17"/>
      <c r="U43" s="26" t="s">
        <v>18</v>
      </c>
      <c r="V43" s="32" t="s">
        <v>19</v>
      </c>
      <c r="W43" s="23" t="s">
        <v>20</v>
      </c>
      <c r="X43" s="23" t="s">
        <v>31</v>
      </c>
    </row>
    <row r="44" spans="1:25" x14ac:dyDescent="0.25">
      <c r="A44" s="2">
        <v>1922.61</v>
      </c>
      <c r="B44" s="3">
        <v>4.4616097287197753</v>
      </c>
      <c r="C44" s="3">
        <v>-3.7837202101361891</v>
      </c>
      <c r="D44" s="3">
        <f t="shared" si="0"/>
        <v>5.85</v>
      </c>
      <c r="E44" s="5">
        <f t="shared" si="1"/>
        <v>130.30000000000001</v>
      </c>
      <c r="F44" s="38"/>
      <c r="G44" s="38"/>
      <c r="H44" s="38"/>
      <c r="I44" s="38"/>
      <c r="J44" s="38"/>
      <c r="K44" s="38"/>
      <c r="L44" s="38"/>
      <c r="O44" s="7">
        <f>A71+(P44-E71)*(A71-A70)/(E71-E70)</f>
        <v>1974.6689156626508</v>
      </c>
      <c r="P44" s="14">
        <f t="shared" si="9"/>
        <v>17.300000000000011</v>
      </c>
      <c r="Q44" s="2">
        <v>1903.56</v>
      </c>
      <c r="R44" s="8">
        <f t="shared" si="7"/>
        <v>17.588809110525865</v>
      </c>
      <c r="S44" s="17"/>
      <c r="T44" s="17"/>
      <c r="U44" s="17"/>
      <c r="V44" s="46">
        <f>(W44+X44)/2</f>
        <v>4.4555284487335474</v>
      </c>
      <c r="W44" s="8">
        <f>SQRT(W37^2+X37^2)</f>
        <v>2.2327675927050539</v>
      </c>
      <c r="X44" s="8">
        <f>SQRT(W39^2+X39^2)</f>
        <v>6.6782893047620409</v>
      </c>
    </row>
    <row r="45" spans="1:25" x14ac:dyDescent="0.25">
      <c r="A45" s="2">
        <v>1923.55</v>
      </c>
      <c r="B45" s="3">
        <v>4.6275644541645073</v>
      </c>
      <c r="C45" s="3">
        <v>-3.7876176183127495</v>
      </c>
      <c r="D45" s="3">
        <f t="shared" si="0"/>
        <v>5.9799999999999995</v>
      </c>
      <c r="E45" s="5">
        <f t="shared" si="1"/>
        <v>129.30000000000001</v>
      </c>
      <c r="F45" s="38"/>
      <c r="G45" s="38"/>
      <c r="H45" s="38"/>
      <c r="I45" s="38"/>
      <c r="J45" s="38"/>
      <c r="K45" s="38"/>
      <c r="L45" s="38"/>
      <c r="P45" s="14">
        <f t="shared" si="9"/>
        <v>7.0999999999999659</v>
      </c>
      <c r="Q45" s="15"/>
      <c r="U45" s="13" t="s">
        <v>21</v>
      </c>
      <c r="V45" s="34" t="s">
        <v>22</v>
      </c>
      <c r="W45" s="33"/>
    </row>
    <row r="46" spans="1:25" x14ac:dyDescent="0.25">
      <c r="A46" s="2">
        <v>1924.54</v>
      </c>
      <c r="B46" s="3">
        <v>4.767465059320668</v>
      </c>
      <c r="C46" s="3">
        <v>-3.7247519257202324</v>
      </c>
      <c r="D46" s="3">
        <f t="shared" si="0"/>
        <v>6.05</v>
      </c>
      <c r="E46" s="5">
        <f t="shared" si="1"/>
        <v>128</v>
      </c>
      <c r="F46" s="38"/>
      <c r="G46" s="38"/>
      <c r="H46" s="38"/>
      <c r="I46" s="38"/>
      <c r="J46" s="38"/>
      <c r="K46" s="38"/>
      <c r="L46" s="38"/>
      <c r="V46" s="46">
        <f>1-W44/V44</f>
        <v>0.49887704266826027</v>
      </c>
    </row>
    <row r="47" spans="1:25" x14ac:dyDescent="0.25">
      <c r="A47" s="2">
        <v>1925.54</v>
      </c>
      <c r="B47" s="3">
        <v>4.861817477676758</v>
      </c>
      <c r="C47" s="3">
        <v>-3.7171401391065153</v>
      </c>
      <c r="D47" s="3">
        <f t="shared" si="0"/>
        <v>6.1199999999999992</v>
      </c>
      <c r="E47" s="5">
        <f t="shared" si="1"/>
        <v>127.40000000000002</v>
      </c>
      <c r="F47" s="38"/>
      <c r="G47" s="38"/>
      <c r="H47" s="38"/>
      <c r="I47" s="38"/>
      <c r="J47" s="38"/>
      <c r="K47" s="38"/>
      <c r="L47" s="38"/>
    </row>
    <row r="48" spans="1:25" x14ac:dyDescent="0.25">
      <c r="A48" s="2">
        <v>1926.77</v>
      </c>
      <c r="B48" s="3">
        <v>5.0818797565439251</v>
      </c>
      <c r="C48" s="3">
        <v>-3.6382685634830563</v>
      </c>
      <c r="D48" s="3">
        <f t="shared" si="0"/>
        <v>6.2500000000000009</v>
      </c>
      <c r="E48" s="5">
        <f t="shared" si="1"/>
        <v>125.59999999999998</v>
      </c>
      <c r="F48" s="38"/>
      <c r="G48" s="38"/>
      <c r="H48" s="38"/>
      <c r="I48" s="38"/>
      <c r="J48" s="38"/>
      <c r="K48" s="38"/>
      <c r="L48" s="38"/>
    </row>
    <row r="49" spans="1:12" x14ac:dyDescent="0.25">
      <c r="A49" s="2">
        <v>1929.09</v>
      </c>
      <c r="B49" s="3">
        <v>5.4432080684774107</v>
      </c>
      <c r="C49" s="3">
        <v>-3.589134425354171</v>
      </c>
      <c r="D49" s="3">
        <f t="shared" si="0"/>
        <v>6.5200000000000005</v>
      </c>
      <c r="E49" s="5">
        <f t="shared" si="1"/>
        <v>123.4</v>
      </c>
      <c r="F49" s="38"/>
      <c r="G49" s="38"/>
      <c r="H49" s="38"/>
      <c r="I49" s="38"/>
      <c r="J49" s="38"/>
      <c r="K49" s="38"/>
      <c r="L49" s="38"/>
    </row>
    <row r="50" spans="1:12" x14ac:dyDescent="0.25">
      <c r="A50" s="2">
        <v>1931.07</v>
      </c>
      <c r="B50" s="3">
        <v>5.6347885545029088</v>
      </c>
      <c r="C50" s="3">
        <v>-3.4937169241429702</v>
      </c>
      <c r="D50" s="3">
        <f t="shared" si="0"/>
        <v>6.63</v>
      </c>
      <c r="E50" s="5">
        <f t="shared" si="1"/>
        <v>121.79999999999998</v>
      </c>
      <c r="F50" s="38"/>
      <c r="G50" s="38"/>
      <c r="H50" s="38"/>
      <c r="I50" s="38"/>
      <c r="J50" s="38"/>
      <c r="K50" s="38"/>
      <c r="L50" s="38"/>
    </row>
    <row r="51" spans="1:12" x14ac:dyDescent="0.25">
      <c r="A51" s="2">
        <v>1932.92</v>
      </c>
      <c r="B51" s="3">
        <v>5.7087342226760684</v>
      </c>
      <c r="C51" s="3">
        <v>-3.4301535789009616</v>
      </c>
      <c r="D51" s="3">
        <f t="shared" si="0"/>
        <v>6.660000000000001</v>
      </c>
      <c r="E51" s="5">
        <f t="shared" si="1"/>
        <v>121</v>
      </c>
      <c r="F51" s="38"/>
      <c r="G51" s="38"/>
      <c r="H51" s="38"/>
      <c r="I51" s="38"/>
      <c r="J51" s="38"/>
      <c r="K51" s="38"/>
      <c r="L51" s="38"/>
    </row>
    <row r="52" spans="1:12" x14ac:dyDescent="0.25">
      <c r="A52" s="2">
        <v>1935.7</v>
      </c>
      <c r="B52" s="3">
        <v>5.8968628259617875</v>
      </c>
      <c r="C52" s="3">
        <v>-3.2017352813419726</v>
      </c>
      <c r="D52" s="3">
        <f t="shared" si="0"/>
        <v>6.71</v>
      </c>
      <c r="E52" s="5">
        <f t="shared" si="1"/>
        <v>118.50000000000001</v>
      </c>
      <c r="F52" s="38"/>
      <c r="G52" s="38"/>
      <c r="H52" s="38"/>
      <c r="I52" s="38"/>
      <c r="J52" s="38"/>
      <c r="K52" s="38"/>
      <c r="L52" s="38"/>
    </row>
    <row r="53" spans="1:12" x14ac:dyDescent="0.25">
      <c r="A53" s="2">
        <v>1938.08</v>
      </c>
      <c r="B53" s="3">
        <v>6.0437255848689437</v>
      </c>
      <c r="C53" s="3">
        <v>-2.960790613130309</v>
      </c>
      <c r="D53" s="3">
        <f t="shared" si="0"/>
        <v>6.73</v>
      </c>
      <c r="E53" s="5">
        <f t="shared" si="1"/>
        <v>116.10000000000001</v>
      </c>
      <c r="F53" s="38"/>
      <c r="G53" s="38"/>
      <c r="H53" s="38"/>
      <c r="I53" s="38"/>
      <c r="J53" s="38"/>
      <c r="K53" s="38"/>
      <c r="L53" s="38"/>
    </row>
    <row r="54" spans="1:12" x14ac:dyDescent="0.25">
      <c r="A54" s="2">
        <v>1940.33</v>
      </c>
      <c r="B54" s="3">
        <v>6.064604847343948</v>
      </c>
      <c r="C54" s="3">
        <v>-2.7765928843768748</v>
      </c>
      <c r="D54" s="3">
        <f t="shared" si="0"/>
        <v>6.67</v>
      </c>
      <c r="E54" s="5">
        <f t="shared" si="1"/>
        <v>114.6</v>
      </c>
      <c r="F54" s="38"/>
      <c r="G54" s="38"/>
      <c r="H54" s="38"/>
      <c r="I54" s="38"/>
      <c r="J54" s="38"/>
      <c r="K54" s="38"/>
      <c r="L54" s="38"/>
    </row>
    <row r="55" spans="1:12" x14ac:dyDescent="0.25">
      <c r="A55" s="2">
        <v>1943.15</v>
      </c>
      <c r="B55" s="3">
        <v>6.0551936246573659</v>
      </c>
      <c r="C55" s="3">
        <v>-2.4710787457927754</v>
      </c>
      <c r="D55" s="3">
        <f t="shared" si="0"/>
        <v>6.5400000000000009</v>
      </c>
      <c r="E55" s="5">
        <f t="shared" si="1"/>
        <v>112.19999999999999</v>
      </c>
      <c r="F55" s="38"/>
      <c r="G55" s="38"/>
      <c r="H55" s="38"/>
      <c r="I55" s="38"/>
      <c r="J55" s="38"/>
      <c r="K55" s="38"/>
      <c r="L55" s="38"/>
    </row>
    <row r="56" spans="1:12" x14ac:dyDescent="0.25">
      <c r="A56" s="2">
        <v>1945.97</v>
      </c>
      <c r="B56" s="3">
        <v>5.9023523139842569</v>
      </c>
      <c r="C56" s="3">
        <v>-2.055416542116145</v>
      </c>
      <c r="D56" s="3">
        <f t="shared" si="0"/>
        <v>6.2500000000000009</v>
      </c>
      <c r="E56" s="5">
        <f t="shared" si="1"/>
        <v>109.19999999999999</v>
      </c>
      <c r="F56" s="38"/>
      <c r="G56" s="38"/>
      <c r="H56" s="38"/>
      <c r="I56" s="38"/>
      <c r="J56" s="38"/>
      <c r="K56" s="38"/>
      <c r="L56" s="38"/>
    </row>
    <row r="57" spans="1:12" x14ac:dyDescent="0.25">
      <c r="A57" s="2">
        <v>1948.57</v>
      </c>
      <c r="B57" s="3">
        <v>5.7504496401862202</v>
      </c>
      <c r="C57" s="3">
        <v>-1.7471201835254975</v>
      </c>
      <c r="D57" s="3">
        <f t="shared" si="0"/>
        <v>6.01</v>
      </c>
      <c r="E57" s="5">
        <f t="shared" si="1"/>
        <v>106.9</v>
      </c>
      <c r="F57" s="38"/>
      <c r="G57" s="38"/>
      <c r="H57" s="38"/>
      <c r="I57" s="38"/>
      <c r="J57" s="38"/>
      <c r="K57" s="38"/>
      <c r="L57" s="38"/>
    </row>
    <row r="58" spans="1:12" x14ac:dyDescent="0.25">
      <c r="A58" s="2">
        <v>1951.47</v>
      </c>
      <c r="B58" s="3">
        <v>5.6226445760503116</v>
      </c>
      <c r="C58" s="3">
        <v>-1.3395028821962309</v>
      </c>
      <c r="D58" s="3">
        <f t="shared" si="0"/>
        <v>5.78</v>
      </c>
      <c r="E58" s="5">
        <f t="shared" si="1"/>
        <v>103.40000000000002</v>
      </c>
      <c r="F58" s="38"/>
      <c r="G58" s="38"/>
      <c r="H58" s="38"/>
      <c r="I58" s="38"/>
      <c r="J58" s="38"/>
      <c r="K58" s="38"/>
      <c r="L58" s="38"/>
    </row>
    <row r="59" spans="1:12" x14ac:dyDescent="0.25">
      <c r="A59" s="2">
        <v>1954.3</v>
      </c>
      <c r="B59" s="3">
        <v>5.2556045465557517</v>
      </c>
      <c r="C59" s="3">
        <v>-0.94563251330657461</v>
      </c>
      <c r="D59" s="3">
        <f t="shared" si="0"/>
        <v>5.34</v>
      </c>
      <c r="E59" s="5">
        <f t="shared" si="1"/>
        <v>100.19999999999999</v>
      </c>
      <c r="F59" s="38"/>
      <c r="G59" s="38"/>
      <c r="H59" s="38"/>
      <c r="I59" s="38"/>
      <c r="J59" s="38"/>
      <c r="K59" s="38"/>
      <c r="L59" s="38"/>
    </row>
    <row r="60" spans="1:12" x14ac:dyDescent="0.25">
      <c r="A60" s="2">
        <v>1955.91</v>
      </c>
      <c r="B60" s="3">
        <v>4.9933691159760754</v>
      </c>
      <c r="C60" s="3">
        <v>-0.68400648506889361</v>
      </c>
      <c r="D60" s="3">
        <f t="shared" si="0"/>
        <v>5.0399999999999991</v>
      </c>
      <c r="E60" s="5">
        <f t="shared" si="1"/>
        <v>97.799999999999983</v>
      </c>
      <c r="F60" s="38"/>
      <c r="G60" s="38"/>
      <c r="H60" s="38"/>
      <c r="I60" s="38"/>
      <c r="J60" s="38"/>
      <c r="K60" s="38"/>
      <c r="L60" s="38"/>
    </row>
    <row r="61" spans="1:12" x14ac:dyDescent="0.25">
      <c r="A61" s="2">
        <v>1957.53</v>
      </c>
      <c r="B61" s="3">
        <v>4.8939378602164973</v>
      </c>
      <c r="C61" s="3">
        <v>-0.50573928099325416</v>
      </c>
      <c r="D61" s="3">
        <f t="shared" si="0"/>
        <v>4.92</v>
      </c>
      <c r="E61" s="5">
        <f t="shared" si="1"/>
        <v>95.899999999999991</v>
      </c>
      <c r="F61" s="38"/>
      <c r="G61" s="38"/>
      <c r="H61" s="38"/>
      <c r="I61" s="38"/>
      <c r="J61" s="38"/>
      <c r="K61" s="38"/>
      <c r="L61" s="38"/>
    </row>
    <row r="62" spans="1:12" x14ac:dyDescent="0.25">
      <c r="A62" s="2">
        <v>1959.11</v>
      </c>
      <c r="B62" s="3">
        <v>4.6003910002347457</v>
      </c>
      <c r="C62" s="3">
        <v>-0.29749394104613586</v>
      </c>
      <c r="D62" s="3">
        <f t="shared" si="0"/>
        <v>4.6100000000000003</v>
      </c>
      <c r="E62" s="5">
        <f t="shared" si="1"/>
        <v>93.699999999999989</v>
      </c>
      <c r="F62" s="38"/>
      <c r="G62" s="38"/>
      <c r="H62" s="38"/>
      <c r="I62" s="38"/>
      <c r="J62" s="38"/>
      <c r="K62" s="38"/>
      <c r="L62" s="38"/>
    </row>
    <row r="63" spans="1:12" x14ac:dyDescent="0.25">
      <c r="A63" s="2">
        <v>1961.35</v>
      </c>
      <c r="B63" s="3">
        <v>4.1392370481836069</v>
      </c>
      <c r="C63" s="3">
        <v>7.9477411534715103E-2</v>
      </c>
      <c r="D63" s="3">
        <f t="shared" si="0"/>
        <v>4.1399999999999997</v>
      </c>
      <c r="E63" s="5">
        <f t="shared" si="1"/>
        <v>88.9</v>
      </c>
      <c r="F63" s="38"/>
      <c r="G63" s="38"/>
      <c r="H63" s="38"/>
      <c r="I63" s="38"/>
      <c r="J63" s="38"/>
      <c r="K63" s="38"/>
      <c r="L63" s="38"/>
    </row>
    <row r="64" spans="1:12" x14ac:dyDescent="0.25">
      <c r="A64" s="2">
        <v>1962.88</v>
      </c>
      <c r="B64" s="3">
        <v>3.7803005673082777</v>
      </c>
      <c r="C64" s="3">
        <v>0.27097531402087982</v>
      </c>
      <c r="D64" s="3">
        <f t="shared" si="0"/>
        <v>3.79</v>
      </c>
      <c r="E64" s="5">
        <f t="shared" si="1"/>
        <v>85.9</v>
      </c>
      <c r="F64" s="38"/>
      <c r="G64" s="38"/>
      <c r="H64" s="38"/>
      <c r="I64" s="38"/>
      <c r="J64" s="38"/>
      <c r="K64" s="38"/>
      <c r="L64" s="38"/>
    </row>
    <row r="65" spans="1:15" x14ac:dyDescent="0.25">
      <c r="A65" s="2">
        <v>1965.07</v>
      </c>
      <c r="B65" s="3">
        <v>3.2948652527166198</v>
      </c>
      <c r="C65" s="3">
        <v>0.65837904465485941</v>
      </c>
      <c r="D65" s="3">
        <f t="shared" si="0"/>
        <v>3.36</v>
      </c>
      <c r="E65" s="5">
        <f t="shared" si="1"/>
        <v>78.7</v>
      </c>
      <c r="F65" s="38"/>
      <c r="G65" s="38"/>
      <c r="H65" s="38"/>
      <c r="I65" s="38"/>
      <c r="J65" s="38"/>
      <c r="K65" s="38"/>
      <c r="L65" s="38"/>
      <c r="N65" s="10"/>
    </row>
    <row r="66" spans="1:15" x14ac:dyDescent="0.25">
      <c r="A66" s="2">
        <v>1966.87</v>
      </c>
      <c r="B66" s="3">
        <v>2.7732837922928026</v>
      </c>
      <c r="C66" s="3">
        <v>0.84787794369593661</v>
      </c>
      <c r="D66" s="3">
        <f t="shared" si="0"/>
        <v>2.9</v>
      </c>
      <c r="E66" s="5">
        <f t="shared" si="1"/>
        <v>73</v>
      </c>
      <c r="F66" s="38"/>
      <c r="G66" s="38"/>
      <c r="H66" s="38"/>
      <c r="I66" s="38"/>
      <c r="J66" s="38"/>
      <c r="K66" s="38"/>
      <c r="L66" s="38"/>
      <c r="M66" s="11"/>
      <c r="N66" s="11"/>
    </row>
    <row r="67" spans="1:15" x14ac:dyDescent="0.25">
      <c r="A67" s="2">
        <v>1969.05</v>
      </c>
      <c r="B67" s="3">
        <v>2.2913889753689798</v>
      </c>
      <c r="C67" s="3">
        <v>1.2286319886595407</v>
      </c>
      <c r="D67" s="3">
        <f t="shared" ref="D67:D71" si="10">SQRT(B67^2+C67^2)</f>
        <v>2.6</v>
      </c>
      <c r="E67" s="5">
        <f t="shared" ref="E67:E71" si="11">DEGREES(IF(B67&gt;0,ATAN2(C67,B67),ATAN2(C67,B67)+2*PI()))</f>
        <v>61.8</v>
      </c>
      <c r="F67" s="38"/>
      <c r="G67" s="38"/>
      <c r="H67" s="38"/>
      <c r="I67" s="38"/>
      <c r="J67" s="38"/>
      <c r="K67" s="38"/>
      <c r="L67" s="38"/>
      <c r="M67" s="11"/>
      <c r="N67" s="11"/>
    </row>
    <row r="68" spans="1:15" x14ac:dyDescent="0.25">
      <c r="A68" s="2">
        <v>1970.57</v>
      </c>
      <c r="B68" s="3">
        <v>1.9406842894149217</v>
      </c>
      <c r="C68" s="3">
        <v>1.4624105062594777</v>
      </c>
      <c r="D68" s="3">
        <f t="shared" si="10"/>
        <v>2.4300000000000002</v>
      </c>
      <c r="E68" s="5">
        <f t="shared" si="11"/>
        <v>53</v>
      </c>
      <c r="F68" s="38"/>
      <c r="G68" s="38"/>
      <c r="H68" s="38"/>
      <c r="I68" s="38"/>
      <c r="J68" s="38"/>
      <c r="K68" s="38"/>
      <c r="L68" s="38"/>
      <c r="M68" s="11"/>
      <c r="N68" s="11"/>
    </row>
    <row r="69" spans="1:15" x14ac:dyDescent="0.25">
      <c r="A69" s="2">
        <v>1971.55</v>
      </c>
      <c r="B69" s="3">
        <v>1.5250003767179403</v>
      </c>
      <c r="C69" s="3">
        <v>1.4726757453730746</v>
      </c>
      <c r="D69" s="3">
        <f t="shared" si="10"/>
        <v>2.12</v>
      </c>
      <c r="E69" s="5">
        <f t="shared" si="11"/>
        <v>45.999999999999986</v>
      </c>
      <c r="F69" s="38"/>
      <c r="G69" s="38"/>
      <c r="H69" s="38"/>
      <c r="I69" s="38"/>
      <c r="J69" s="38"/>
      <c r="K69" s="38"/>
      <c r="L69" s="38"/>
      <c r="M69" s="11"/>
      <c r="N69" s="11"/>
    </row>
    <row r="70" spans="1:15" x14ac:dyDescent="0.25">
      <c r="A70" s="2">
        <v>1972.52</v>
      </c>
      <c r="B70" s="3">
        <v>1.1888320461452504</v>
      </c>
      <c r="C70" s="3">
        <v>1.5833756238044394</v>
      </c>
      <c r="D70" s="3">
        <f t="shared" si="10"/>
        <v>1.98</v>
      </c>
      <c r="E70" s="5">
        <f t="shared" si="11"/>
        <v>36.899999999999991</v>
      </c>
      <c r="F70" s="38"/>
      <c r="G70" s="38"/>
      <c r="H70" s="38"/>
      <c r="I70" s="38"/>
      <c r="J70" s="38"/>
      <c r="K70" s="38"/>
      <c r="L70" s="38"/>
      <c r="M70" s="11"/>
      <c r="N70" s="11"/>
    </row>
    <row r="71" spans="1:15" x14ac:dyDescent="0.25">
      <c r="A71" s="2">
        <v>1973.43</v>
      </c>
      <c r="B71" s="3">
        <v>0.88557993719012262</v>
      </c>
      <c r="C71" s="3">
        <v>1.624268504541764</v>
      </c>
      <c r="D71" s="3">
        <f t="shared" si="10"/>
        <v>1.8499999999999999</v>
      </c>
      <c r="E71" s="5">
        <f t="shared" si="11"/>
        <v>28.600000000000005</v>
      </c>
      <c r="F71" s="38"/>
      <c r="G71" s="38"/>
      <c r="H71" s="38"/>
      <c r="I71" s="38"/>
      <c r="J71" s="38"/>
      <c r="K71" s="38"/>
      <c r="L71" s="38"/>
      <c r="M71" s="35"/>
      <c r="N71" s="11"/>
      <c r="O71" s="11"/>
    </row>
    <row r="72" spans="1:15" x14ac:dyDescent="0.25">
      <c r="G72" s="42"/>
      <c r="H72" s="42"/>
      <c r="I72" s="42"/>
      <c r="J72" s="42"/>
      <c r="K72" s="42"/>
      <c r="L72" s="42"/>
      <c r="M72" s="33"/>
      <c r="N72" s="10"/>
      <c r="O72" s="12"/>
    </row>
  </sheetData>
  <pageMargins left="0.7" right="0.7" top="0.75" bottom="0.75" header="0.3" footer="0.3"/>
  <pageSetup paperSize="8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70 Ophiuchi vb orbit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József Kovács</dc:creator>
  <cp:lastModifiedBy>József Kovács</cp:lastModifiedBy>
  <cp:lastPrinted>2022-05-16T12:29:22Z</cp:lastPrinted>
  <dcterms:created xsi:type="dcterms:W3CDTF">2022-04-25T19:08:11Z</dcterms:created>
  <dcterms:modified xsi:type="dcterms:W3CDTF">2022-05-16T12:29:52Z</dcterms:modified>
</cp:coreProperties>
</file>