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ózsef Kovács\Dropbox (MTACSFK)\0.IOAA-Hun_-_Problems_and_solutions_-_2012-2022\Excel\"/>
    </mc:Choice>
  </mc:AlternateContent>
  <xr:revisionPtr revIDLastSave="0" documentId="8_{2B0A61E8-D031-482C-84A8-271AF19D5F1A}" xr6:coauthVersionLast="47" xr6:coauthVersionMax="47" xr10:uidLastSave="{00000000-0000-0000-0000-000000000000}"/>
  <bookViews>
    <workbookView xWindow="-120" yWindow="-120" windowWidth="28320" windowHeight="13980" xr2:uid="{00000000-000D-0000-FFFF-FFFF00000000}"/>
  </bookViews>
  <sheets>
    <sheet name="Pleiades distance" sheetId="1" r:id="rId1"/>
    <sheet name="Tables" sheetId="3" r:id="rId2"/>
    <sheet name="Solver" sheetId="2" r:id="rId3"/>
  </sheets>
  <definedNames>
    <definedName name="solver_adj" localSheetId="2" hidden="1">Solver!$N$2:$N$5</definedName>
    <definedName name="solver_cvg" localSheetId="2" hidden="1">0.0001</definedName>
    <definedName name="solver_drv" localSheetId="2" hidden="1">1</definedName>
    <definedName name="solver_eng" localSheetId="2" hidden="1">1</definedName>
    <definedName name="solver_est" localSheetId="2" hidden="1">1</definedName>
    <definedName name="solver_itr" localSheetId="2" hidden="1">2147483647</definedName>
    <definedName name="solver_lhs1" localSheetId="2" hidden="1">Solver!$N$3</definedName>
    <definedName name="solver_lhs2" localSheetId="2" hidden="1">Solver!$N$4</definedName>
    <definedName name="solver_lhs3" localSheetId="2" hidden="1">Solver!$N$5</definedName>
    <definedName name="solver_mip" localSheetId="2" hidden="1">2147483647</definedName>
    <definedName name="solver_mni" localSheetId="2" hidden="1">30</definedName>
    <definedName name="solver_mrt" localSheetId="2" hidden="1">0.075</definedName>
    <definedName name="solver_msl" localSheetId="2" hidden="1">2</definedName>
    <definedName name="solver_neg" localSheetId="2" hidden="1">2</definedName>
    <definedName name="solver_nod" localSheetId="2" hidden="1">2147483647</definedName>
    <definedName name="solver_num" localSheetId="2" hidden="1">3</definedName>
    <definedName name="solver_nwt" localSheetId="2" hidden="1">1</definedName>
    <definedName name="solver_opt" localSheetId="2" hidden="1">Solver!$M$24</definedName>
    <definedName name="solver_pre" localSheetId="2" hidden="1">0.000001</definedName>
    <definedName name="solver_rbv" localSheetId="2" hidden="1">1</definedName>
    <definedName name="solver_rel1" localSheetId="2" hidden="1">2</definedName>
    <definedName name="solver_rel2" localSheetId="2" hidden="1">2</definedName>
    <definedName name="solver_rel3" localSheetId="2" hidden="1">2</definedName>
    <definedName name="solver_rhs1" localSheetId="2" hidden="1">Solver!$E$3</definedName>
    <definedName name="solver_rhs2" localSheetId="2" hidden="1">Solver!$E$4</definedName>
    <definedName name="solver_rhs3" localSheetId="2" hidden="1">Solver!$E$5</definedName>
    <definedName name="solver_rlx" localSheetId="2" hidden="1">2</definedName>
    <definedName name="solver_rsd" localSheetId="2" hidden="1">0</definedName>
    <definedName name="solver_scl" localSheetId="2" hidden="1">1</definedName>
    <definedName name="solver_sho" localSheetId="2" hidden="1">2</definedName>
    <definedName name="solver_ssz" localSheetId="2" hidden="1">100</definedName>
    <definedName name="solver_tim" localSheetId="2" hidden="1">2147483647</definedName>
    <definedName name="solver_tol" localSheetId="2" hidden="1">0.01</definedName>
    <definedName name="solver_typ" localSheetId="2" hidden="1">2</definedName>
    <definedName name="solver_val" localSheetId="2" hidden="1">0</definedName>
    <definedName name="solver_ver" localSheetId="2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" i="3" l="1"/>
  <c r="W4" i="3"/>
  <c r="W5" i="3"/>
  <c r="W6" i="3"/>
  <c r="W7" i="3"/>
  <c r="W8" i="3"/>
  <c r="W9" i="3"/>
  <c r="W10" i="3"/>
  <c r="W11" i="3"/>
  <c r="W12" i="3"/>
  <c r="W13" i="3"/>
  <c r="W2" i="3"/>
  <c r="R3" i="3"/>
  <c r="R4" i="3"/>
  <c r="R5" i="3"/>
  <c r="R6" i="3"/>
  <c r="R7" i="3"/>
  <c r="R8" i="3"/>
  <c r="R9" i="3"/>
  <c r="R10" i="3"/>
  <c r="R11" i="3"/>
  <c r="R12" i="3"/>
  <c r="R13" i="3"/>
  <c r="R2" i="3"/>
  <c r="Q2" i="2"/>
  <c r="L17" i="2"/>
  <c r="L9" i="2"/>
  <c r="L2" i="2"/>
  <c r="L13" i="2"/>
  <c r="L21" i="2"/>
  <c r="L14" i="2"/>
  <c r="L20" i="2"/>
  <c r="L7" i="2"/>
  <c r="L19" i="2"/>
  <c r="L10" i="2"/>
  <c r="L12" i="2"/>
  <c r="L5" i="2"/>
  <c r="L22" i="2"/>
  <c r="L3" i="2"/>
  <c r="L23" i="2"/>
  <c r="L15" i="2"/>
  <c r="L4" i="2"/>
  <c r="L8" i="2"/>
  <c r="L16" i="2"/>
  <c r="L18" i="2"/>
  <c r="L6" i="2"/>
  <c r="L11" i="2"/>
  <c r="K6" i="2"/>
  <c r="K18" i="2"/>
  <c r="K16" i="2"/>
  <c r="K8" i="2"/>
  <c r="K4" i="2"/>
  <c r="K15" i="2"/>
  <c r="K23" i="2"/>
  <c r="K3" i="2"/>
  <c r="K22" i="2"/>
  <c r="K5" i="2"/>
  <c r="K12" i="2"/>
  <c r="K10" i="2"/>
  <c r="K19" i="2"/>
  <c r="K7" i="2"/>
  <c r="K20" i="2"/>
  <c r="K14" i="2"/>
  <c r="K21" i="2"/>
  <c r="K13" i="2"/>
  <c r="K2" i="2"/>
  <c r="K9" i="2"/>
  <c r="K17" i="2"/>
  <c r="K11" i="2"/>
  <c r="C3" i="2"/>
  <c r="D3" i="2" s="1"/>
  <c r="C4" i="2"/>
  <c r="D4" i="2" s="1"/>
  <c r="C5" i="2"/>
  <c r="D5" i="2" s="1"/>
  <c r="C6" i="2"/>
  <c r="D6" i="2" s="1"/>
  <c r="C7" i="2"/>
  <c r="D7" i="2" s="1"/>
  <c r="C8" i="2"/>
  <c r="D8" i="2" s="1"/>
  <c r="C9" i="2"/>
  <c r="D9" i="2" s="1"/>
  <c r="C10" i="2"/>
  <c r="D10" i="2" s="1"/>
  <c r="C11" i="2"/>
  <c r="D11" i="2" s="1"/>
  <c r="C12" i="2"/>
  <c r="D12" i="2" s="1"/>
  <c r="C13" i="2"/>
  <c r="D13" i="2" s="1"/>
  <c r="C14" i="2"/>
  <c r="D14" i="2" s="1"/>
  <c r="C15" i="2"/>
  <c r="D15" i="2" s="1"/>
  <c r="C2" i="2"/>
  <c r="D2" i="2" s="1"/>
  <c r="M11" i="2" l="1"/>
  <c r="M6" i="2"/>
  <c r="M4" i="2"/>
  <c r="M22" i="2"/>
  <c r="M19" i="2"/>
  <c r="M10" i="2"/>
  <c r="M16" i="2"/>
  <c r="M23" i="2"/>
  <c r="M12" i="2"/>
  <c r="M20" i="2"/>
  <c r="M2" i="2"/>
  <c r="M8" i="2"/>
  <c r="M14" i="2"/>
  <c r="M21" i="2"/>
  <c r="M17" i="2"/>
  <c r="M3" i="2"/>
  <c r="M9" i="2"/>
  <c r="M18" i="2"/>
  <c r="M15" i="2"/>
  <c r="M5" i="2"/>
  <c r="M7" i="2"/>
  <c r="M13" i="2"/>
  <c r="AE3" i="1"/>
  <c r="AE4" i="1"/>
  <c r="AE5" i="1"/>
  <c r="AE6" i="1"/>
  <c r="AE7" i="1"/>
  <c r="AE8" i="1"/>
  <c r="AE9" i="1"/>
  <c r="AE10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D3" i="1"/>
  <c r="AD4" i="1"/>
  <c r="AD5" i="1"/>
  <c r="AD6" i="1"/>
  <c r="AD7" i="1"/>
  <c r="AD8" i="1"/>
  <c r="AD9" i="1"/>
  <c r="AD10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C18" i="1"/>
  <c r="AC19" i="1"/>
  <c r="AC20" i="1"/>
  <c r="AC21" i="1"/>
  <c r="AC22" i="1"/>
  <c r="AC23" i="1"/>
  <c r="AE2" i="1"/>
  <c r="AD2" i="1"/>
  <c r="AC17" i="1"/>
  <c r="AC3" i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2" i="1"/>
  <c r="X3" i="1"/>
  <c r="X4" i="1"/>
  <c r="X5" i="1"/>
  <c r="X6" i="1"/>
  <c r="Z6" i="1" s="1"/>
  <c r="X7" i="1"/>
  <c r="X8" i="1"/>
  <c r="X9" i="1"/>
  <c r="X10" i="1"/>
  <c r="Z10" i="1" s="1"/>
  <c r="X11" i="1"/>
  <c r="X12" i="1"/>
  <c r="X13" i="1"/>
  <c r="X14" i="1"/>
  <c r="Z14" i="1" s="1"/>
  <c r="X15" i="1"/>
  <c r="X2" i="1"/>
  <c r="W3" i="1"/>
  <c r="W4" i="1"/>
  <c r="W5" i="1"/>
  <c r="W6" i="1"/>
  <c r="W7" i="1"/>
  <c r="W8" i="1"/>
  <c r="W9" i="1"/>
  <c r="W10" i="1"/>
  <c r="W11" i="1"/>
  <c r="W12" i="1"/>
  <c r="W13" i="1"/>
  <c r="W14" i="1"/>
  <c r="W15" i="1"/>
  <c r="W2" i="1"/>
  <c r="Z3" i="1"/>
  <c r="Z4" i="1"/>
  <c r="Z5" i="1"/>
  <c r="Z7" i="1"/>
  <c r="Z8" i="1"/>
  <c r="Z9" i="1"/>
  <c r="Z11" i="1"/>
  <c r="Z12" i="1"/>
  <c r="Z13" i="1"/>
  <c r="Z15" i="1"/>
  <c r="Z2" i="1"/>
  <c r="Y3" i="1"/>
  <c r="Y4" i="1"/>
  <c r="Y5" i="1"/>
  <c r="Y6" i="1"/>
  <c r="Y7" i="1"/>
  <c r="Y8" i="1"/>
  <c r="Y9" i="1"/>
  <c r="Y10" i="1"/>
  <c r="Y11" i="1"/>
  <c r="Y12" i="1"/>
  <c r="Y13" i="1"/>
  <c r="Y14" i="1"/>
  <c r="Y15" i="1"/>
  <c r="Y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" i="1"/>
  <c r="M24" i="2" l="1"/>
  <c r="W18" i="1" a="1"/>
  <c r="W18" i="1" s="1"/>
  <c r="AB26" i="1" a="1"/>
  <c r="AB26" i="1" s="1"/>
  <c r="D1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<sst xmlns="http://schemas.openxmlformats.org/spreadsheetml/2006/main" count="186" uniqueCount="70">
  <si>
    <t>N2230-01442</t>
  </si>
  <si>
    <t>N2230-00478</t>
  </si>
  <si>
    <t>N2230-00526</t>
  </si>
  <si>
    <t>N2230-00306</t>
  </si>
  <si>
    <t>N2230-01585</t>
  </si>
  <si>
    <t>N2230-00156</t>
  </si>
  <si>
    <t>N2230-01554</t>
  </si>
  <si>
    <t>N2230-00319</t>
  </si>
  <si>
    <t>N2230-00990</t>
  </si>
  <si>
    <t>N2230-01908</t>
  </si>
  <si>
    <t>N2230-02089</t>
  </si>
  <si>
    <t>N2230-01621</t>
  </si>
  <si>
    <t>N2230-01627</t>
  </si>
  <si>
    <t>N2230-02081</t>
  </si>
  <si>
    <t>N2230-01820</t>
  </si>
  <si>
    <t>N2230-02202</t>
  </si>
  <si>
    <t>N2230-02192</t>
  </si>
  <si>
    <t>N2230-02091</t>
  </si>
  <si>
    <t>N2230-02449</t>
  </si>
  <si>
    <t>N2230-02207</t>
  </si>
  <si>
    <t>N2230-01601</t>
  </si>
  <si>
    <t>N2230-01175</t>
  </si>
  <si>
    <t>N2230-01127</t>
  </si>
  <si>
    <t>N2230-00985</t>
  </si>
  <si>
    <t>Objektum</t>
  </si>
  <si>
    <t>B</t>
  </si>
  <si>
    <t>V</t>
  </si>
  <si>
    <t>O5</t>
  </si>
  <si>
    <t>BO</t>
  </si>
  <si>
    <t>B5</t>
  </si>
  <si>
    <t>AO</t>
  </si>
  <si>
    <t>A5</t>
  </si>
  <si>
    <t>F0</t>
  </si>
  <si>
    <t>F5</t>
  </si>
  <si>
    <t>GO</t>
  </si>
  <si>
    <t>G5</t>
  </si>
  <si>
    <t>KO</t>
  </si>
  <si>
    <t>K5</t>
  </si>
  <si>
    <t>MO</t>
  </si>
  <si>
    <t>M5</t>
  </si>
  <si>
    <t>M8</t>
  </si>
  <si>
    <t>Sp</t>
  </si>
  <si>
    <r>
      <t>M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V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</si>
  <si>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</si>
  <si>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</si>
  <si>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</si>
  <si>
    <r>
      <rPr>
        <b/>
        <i/>
        <sz val="11"/>
        <color theme="1"/>
        <rFont val="Calibri"/>
        <family val="2"/>
        <charset val="238"/>
        <scheme val="minor"/>
      </rP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</si>
  <si>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b/>
        <i/>
        <sz val="11"/>
        <color theme="1"/>
        <rFont val="Calibri"/>
        <family val="2"/>
        <charset val="238"/>
        <scheme val="minor"/>
      </rP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</si>
  <si>
    <r>
      <rPr>
        <b/>
        <i/>
        <sz val="11"/>
        <color theme="1"/>
        <rFont val="Calibri"/>
        <family val="2"/>
        <charset val="238"/>
        <scheme val="minor"/>
      </rP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</si>
  <si>
    <r>
      <rPr>
        <b/>
        <i/>
        <sz val="11"/>
        <color theme="1"/>
        <rFont val="Calibri"/>
        <family val="2"/>
        <charset val="238"/>
        <scheme val="minor"/>
      </rP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</si>
  <si>
    <r>
      <rPr>
        <b/>
        <i/>
        <sz val="11"/>
        <color theme="1"/>
        <rFont val="Calibri"/>
        <family val="2"/>
        <charset val="238"/>
        <scheme val="minor"/>
      </rP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</si>
  <si>
    <r>
      <t>M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V,c</t>
    </r>
  </si>
  <si>
    <r>
      <t>a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i</t>
    </r>
  </si>
  <si>
    <r>
      <t>V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c</t>
    </r>
  </si>
  <si>
    <r>
      <t>b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i</t>
    </r>
  </si>
  <si>
    <r>
      <t>d</t>
    </r>
    <r>
      <rPr>
        <b/>
        <sz val="11"/>
        <color theme="1"/>
        <rFont val="Calibri"/>
        <family val="2"/>
        <charset val="238"/>
        <scheme val="minor"/>
      </rPr>
      <t xml:space="preserve"> [pc]</t>
    </r>
  </si>
  <si>
    <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</si>
  <si>
    <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</si>
  <si>
    <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</si>
  <si>
    <r>
      <t>a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</si>
  <si>
    <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0</t>
    </r>
  </si>
  <si>
    <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1</t>
    </r>
  </si>
  <si>
    <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2</t>
    </r>
  </si>
  <si>
    <r>
      <t>b</t>
    </r>
    <r>
      <rPr>
        <b/>
        <vertAlign val="subscript"/>
        <sz val="11"/>
        <color theme="1"/>
        <rFont val="Calibri"/>
        <family val="2"/>
        <charset val="238"/>
        <scheme val="minor"/>
      </rPr>
      <t>3</t>
    </r>
  </si>
  <si>
    <t>‒</t>
  </si>
  <si>
    <t>B ‒ V</t>
  </si>
  <si>
    <r>
      <t>(</t>
    </r>
    <r>
      <rPr>
        <b/>
        <i/>
        <sz val="11"/>
        <color theme="1"/>
        <rFont val="Calibri"/>
        <family val="2"/>
        <charset val="238"/>
        <scheme val="minor"/>
      </rPr>
      <t>B ‒ V</t>
    </r>
    <r>
      <rPr>
        <b/>
        <sz val="11"/>
        <color theme="1"/>
        <rFont val="Calibri"/>
        <family val="2"/>
        <charset val="238"/>
        <scheme val="minor"/>
      </rPr>
      <t>)</t>
    </r>
    <r>
      <rPr>
        <b/>
        <vertAlign val="superscript"/>
        <sz val="11"/>
        <color theme="1"/>
        <rFont val="Calibri"/>
        <family val="2"/>
        <charset val="238"/>
        <scheme val="minor"/>
      </rPr>
      <t>2</t>
    </r>
  </si>
  <si>
    <r>
      <t>(</t>
    </r>
    <r>
      <rPr>
        <b/>
        <i/>
        <sz val="11"/>
        <color theme="1"/>
        <rFont val="Calibri"/>
        <family val="2"/>
        <charset val="238"/>
        <scheme val="minor"/>
      </rPr>
      <t>B ‒ V</t>
    </r>
    <r>
      <rPr>
        <b/>
        <sz val="11"/>
        <color theme="1"/>
        <rFont val="Calibri"/>
        <family val="2"/>
        <charset val="238"/>
        <scheme val="minor"/>
      </rPr>
      <t>)</t>
    </r>
    <r>
      <rPr>
        <b/>
        <vertAlign val="superscript"/>
        <sz val="11"/>
        <color theme="1"/>
        <rFont val="Calibri"/>
        <family val="2"/>
        <charset val="238"/>
        <scheme val="minor"/>
      </rPr>
      <t>3</t>
    </r>
  </si>
  <si>
    <r>
      <t>(M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V,c</t>
    </r>
    <r>
      <rPr>
        <b/>
        <i/>
        <sz val="11"/>
        <color theme="1"/>
        <rFont val="Calibri"/>
        <family val="2"/>
        <charset val="238"/>
        <scheme val="minor"/>
      </rPr>
      <t xml:space="preserve"> ‒ M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V</t>
    </r>
    <r>
      <rPr>
        <b/>
        <i/>
        <sz val="11"/>
        <color theme="1"/>
        <rFont val="Calibri"/>
        <family val="2"/>
        <charset val="238"/>
        <scheme val="minor"/>
      </rPr>
      <t>)</t>
    </r>
    <r>
      <rPr>
        <b/>
        <i/>
        <vertAlign val="superscript"/>
        <sz val="11"/>
        <color theme="1"/>
        <rFont val="Calibri"/>
        <family val="2"/>
        <charset val="238"/>
        <scheme val="minor"/>
      </rPr>
      <t>2</t>
    </r>
  </si>
  <si>
    <r>
      <t>(V ‒ V</t>
    </r>
    <r>
      <rPr>
        <b/>
        <i/>
        <vertAlign val="subscript"/>
        <sz val="11"/>
        <color theme="1"/>
        <rFont val="Calibri"/>
        <family val="2"/>
        <charset val="238"/>
        <scheme val="minor"/>
      </rPr>
      <t>c</t>
    </r>
    <r>
      <rPr>
        <b/>
        <i/>
        <sz val="11"/>
        <color theme="1"/>
        <rFont val="Calibri"/>
        <family val="2"/>
        <charset val="238"/>
        <scheme val="minor"/>
      </rPr>
      <t>)</t>
    </r>
    <r>
      <rPr>
        <b/>
        <i/>
        <vertAlign val="superscript"/>
        <sz val="11"/>
        <color theme="1"/>
        <rFont val="Calibri"/>
        <family val="2"/>
        <charset val="238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</si>
</sst>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vertAlign val="subscript"/>
      <sz val="11"/>
      <color theme="1"/>
      <name val="Calibri"/>
      <family val="2"/>
      <charset val="238"/>
      <scheme val="minor"/>
    </font>
    <font>
      <b/>
      <vertAlign val="superscript"/>
      <sz val="11"/>
      <color theme="1"/>
      <name val="Calibri"/>
      <family val="2"/>
      <charset val="238"/>
      <scheme val="minor"/>
    </font>
    <font>
      <b/>
      <vertAlign val="subscript"/>
      <sz val="11"/>
      <color theme="1"/>
      <name val="Calibri"/>
      <family val="2"/>
      <charset val="238"/>
      <scheme val="minor"/>
    </font>
    <font>
      <b/>
      <i/>
      <vertAlign val="superscript"/>
      <sz val="11"/>
      <color theme="1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5">
    <xf numFmtId="0" fontId="0" fillId="0" borderId="0" xfId="0"/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/>
    </xf>
    <xf numFmtId="0" fontId="18" fillId="33" borderId="10" xfId="0" applyFont="1" applyFill="1" applyBorder="1" applyAlignment="1">
      <alignment horizontal="center"/>
    </xf>
    <xf numFmtId="165" fontId="0" fillId="0" borderId="10" xfId="0" applyNumberFormat="1" applyBorder="1"/>
    <xf numFmtId="2" fontId="0" fillId="0" borderId="10" xfId="0" applyNumberFormat="1" applyBorder="1"/>
    <xf numFmtId="0" fontId="0" fillId="0" borderId="10" xfId="0" applyBorder="1" applyAlignment="1">
      <alignment horizontal="center"/>
    </xf>
    <xf numFmtId="0" fontId="0" fillId="0" borderId="0" xfId="0" applyAlignment="1">
      <alignment horizontal="left"/>
    </xf>
    <xf numFmtId="166" fontId="0" fillId="0" borderId="10" xfId="0" applyNumberFormat="1" applyBorder="1"/>
    <xf numFmtId="165" fontId="0" fillId="0" borderId="0" xfId="0" applyNumberFormat="1" applyBorder="1"/>
    <xf numFmtId="2" fontId="0" fillId="0" borderId="0" xfId="0" applyNumberFormat="1" applyBorder="1"/>
    <xf numFmtId="166" fontId="0" fillId="0" borderId="0" xfId="0" applyNumberFormat="1" applyBorder="1"/>
    <xf numFmtId="164" fontId="0" fillId="0" borderId="0" xfId="0" applyNumberFormat="1" applyBorder="1"/>
    <xf numFmtId="0" fontId="16" fillId="0" borderId="0" xfId="0" applyFont="1" applyFill="1" applyBorder="1" applyAlignment="1">
      <alignment horizontal="center"/>
    </xf>
    <xf numFmtId="0" fontId="21" fillId="33" borderId="10" xfId="0" applyFont="1" applyFill="1" applyBorder="1" applyAlignment="1">
      <alignment horizontal="center"/>
    </xf>
    <xf numFmtId="0" fontId="0" fillId="34" borderId="10" xfId="0" applyFill="1" applyBorder="1"/>
    <xf numFmtId="164" fontId="0" fillId="34" borderId="10" xfId="0" applyNumberFormat="1" applyFill="1" applyBorder="1"/>
    <xf numFmtId="0" fontId="0" fillId="0" borderId="0" xfId="0" applyBorder="1"/>
    <xf numFmtId="166" fontId="0" fillId="0" borderId="11" xfId="0" applyNumberFormat="1" applyBorder="1"/>
    <xf numFmtId="0" fontId="0" fillId="0" borderId="12" xfId="0" applyBorder="1"/>
    <xf numFmtId="164" fontId="0" fillId="0" borderId="12" xfId="0" applyNumberFormat="1" applyBorder="1"/>
    <xf numFmtId="166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166" fontId="0" fillId="36" borderId="10" xfId="0" applyNumberFormat="1" applyFill="1" applyBorder="1" applyAlignment="1">
      <alignment horizontal="center"/>
    </xf>
    <xf numFmtId="165" fontId="16" fillId="35" borderId="10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166" fontId="18" fillId="33" borderId="10" xfId="0" applyNumberFormat="1" applyFont="1" applyFill="1" applyBorder="1" applyAlignment="1">
      <alignment horizontal="center"/>
    </xf>
    <xf numFmtId="164" fontId="0" fillId="0" borderId="10" xfId="0" applyNumberFormat="1" applyFill="1" applyBorder="1"/>
    <xf numFmtId="0" fontId="0" fillId="0" borderId="10" xfId="0" applyFill="1" applyBorder="1"/>
    <xf numFmtId="164" fontId="0" fillId="0" borderId="0" xfId="0" applyNumberFormat="1" applyFill="1" applyBorder="1"/>
    <xf numFmtId="0" fontId="0" fillId="0" borderId="0" xfId="0" applyFill="1" applyBorder="1"/>
    <xf numFmtId="0" fontId="18" fillId="0" borderId="0" xfId="0" applyNumberFormat="1" applyFont="1" applyFill="1" applyBorder="1" applyAlignment="1">
      <alignment horizontal="center"/>
    </xf>
    <xf numFmtId="0" fontId="0" fillId="0" borderId="0" xfId="0" applyNumberFormat="1" applyFill="1" applyBorder="1"/>
    <xf numFmtId="0" fontId="0" fillId="0" borderId="0" xfId="0" applyNumberFormat="1" applyFill="1" applyBorder="1" applyAlignment="1">
      <alignment horizontal="center"/>
    </xf>
  </cellXfs>
  <cellStyles count="42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M_V vs. B-V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alpha val="50000"/>
                  </a:schemeClr>
                </a:solidFill>
                <a:prstDash val="solid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6.0909352119392378E-2"/>
                  <c:y val="-0.6210845799370367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chemeClr val="accent1"/>
                        </a:solidFill>
                      </a:rPr>
                      <a:t>y = 5,7478x</a:t>
                    </a:r>
                    <a:r>
                      <a:rPr lang="en-US" baseline="30000">
                        <a:solidFill>
                          <a:schemeClr val="accent1"/>
                        </a:solidFill>
                      </a:rPr>
                      <a:t>3</a:t>
                    </a:r>
                    <a:r>
                      <a:rPr lang="en-US" baseline="0">
                        <a:solidFill>
                          <a:schemeClr val="accent1"/>
                        </a:solidFill>
                      </a:rPr>
                      <a:t> - 12,2899x</a:t>
                    </a:r>
                    <a:r>
                      <a:rPr lang="en-US" baseline="30000">
                        <a:solidFill>
                          <a:schemeClr val="accent1"/>
                        </a:solidFill>
                      </a:rPr>
                      <a:t>2</a:t>
                    </a:r>
                    <a:r>
                      <a:rPr lang="en-US" baseline="0">
                        <a:solidFill>
                          <a:schemeClr val="accent1"/>
                        </a:solidFill>
                      </a:rPr>
                      <a:t> + 11,8445x + 0,6195</a:t>
                    </a:r>
                    <a:br>
                      <a:rPr lang="en-US" baseline="0">
                        <a:solidFill>
                          <a:schemeClr val="accent1"/>
                        </a:solidFill>
                      </a:rPr>
                    </a:br>
                    <a:r>
                      <a:rPr lang="en-US" baseline="0">
                        <a:solidFill>
                          <a:schemeClr val="accent1"/>
                        </a:solidFill>
                      </a:rPr>
                      <a:t>R² = 0,9958</a:t>
                    </a:r>
                    <a:endParaRPr lang="en-US">
                      <a:solidFill>
                        <a:schemeClr val="accent1"/>
                      </a:solidFill>
                    </a:endParaRPr>
                  </a:p>
                </c:rich>
              </c:tx>
              <c:numFmt formatCode="#,##0.0000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'Pleiades distance'!$B$2:$B$15</c:f>
              <c:numCache>
                <c:formatCode>0.00</c:formatCode>
                <c:ptCount val="14"/>
                <c:pt idx="0">
                  <c:v>-0.35</c:v>
                </c:pt>
                <c:pt idx="1">
                  <c:v>-0.31</c:v>
                </c:pt>
                <c:pt idx="2">
                  <c:v>-0.16</c:v>
                </c:pt>
                <c:pt idx="3">
                  <c:v>0</c:v>
                </c:pt>
                <c:pt idx="4">
                  <c:v>0.13</c:v>
                </c:pt>
                <c:pt idx="5">
                  <c:v>0.27</c:v>
                </c:pt>
                <c:pt idx="6">
                  <c:v>0.42</c:v>
                </c:pt>
                <c:pt idx="7">
                  <c:v>0.57999999999999996</c:v>
                </c:pt>
                <c:pt idx="8">
                  <c:v>0.7</c:v>
                </c:pt>
                <c:pt idx="9">
                  <c:v>0.89</c:v>
                </c:pt>
                <c:pt idx="10">
                  <c:v>1.18</c:v>
                </c:pt>
                <c:pt idx="11">
                  <c:v>1.45</c:v>
                </c:pt>
                <c:pt idx="12">
                  <c:v>1.63</c:v>
                </c:pt>
                <c:pt idx="13">
                  <c:v>1.8</c:v>
                </c:pt>
              </c:numCache>
            </c:numRef>
          </c:xVal>
          <c:yVal>
            <c:numRef>
              <c:f>'Pleiades distance'!$A$2:$A$15</c:f>
              <c:numCache>
                <c:formatCode>0.0</c:formatCode>
                <c:ptCount val="14"/>
                <c:pt idx="0">
                  <c:v>-5.8</c:v>
                </c:pt>
                <c:pt idx="1">
                  <c:v>-4.0999999999999996</c:v>
                </c:pt>
                <c:pt idx="2">
                  <c:v>-1.1000000000000001</c:v>
                </c:pt>
                <c:pt idx="3">
                  <c:v>0.7</c:v>
                </c:pt>
                <c:pt idx="4">
                  <c:v>2</c:v>
                </c:pt>
                <c:pt idx="5">
                  <c:v>2.6</c:v>
                </c:pt>
                <c:pt idx="6">
                  <c:v>3.4</c:v>
                </c:pt>
                <c:pt idx="7">
                  <c:v>4.4000000000000004</c:v>
                </c:pt>
                <c:pt idx="8">
                  <c:v>5.0999999999999996</c:v>
                </c:pt>
                <c:pt idx="9">
                  <c:v>5.9</c:v>
                </c:pt>
                <c:pt idx="10">
                  <c:v>7.3</c:v>
                </c:pt>
                <c:pt idx="11">
                  <c:v>9</c:v>
                </c:pt>
                <c:pt idx="12">
                  <c:v>11.8</c:v>
                </c:pt>
                <c:pt idx="13">
                  <c:v>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43-4D8A-A69A-B397B193D633}"/>
            </c:ext>
          </c:extLst>
        </c:ser>
        <c:ser>
          <c:idx val="1"/>
          <c:order val="1"/>
          <c:tx>
            <c:v>V vs. B-V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accent2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alpha val="50000"/>
                  </a:schemeClr>
                </a:solidFill>
                <a:prstDash val="solid"/>
              </a:ln>
              <a:effectLst/>
            </c:spPr>
            <c:trendlineType val="poly"/>
            <c:order val="3"/>
            <c:dispRSqr val="1"/>
            <c:dispEq val="1"/>
            <c:trendlineLbl>
              <c:layout>
                <c:manualLayout>
                  <c:x val="0.2448073518756762"/>
                  <c:y val="-0.48332622499766914"/>
                </c:manualLayout>
              </c:layout>
              <c:tx>
                <c:rich>
                  <a:bodyPr rot="0" spcFirstLastPara="1" vertOverflow="ellipsis" vert="horz" wrap="square" anchor="ctr" anchorCtr="1"/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65000"/>
                            <a:lumOff val="3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baseline="0">
                        <a:solidFill>
                          <a:schemeClr val="accent2"/>
                        </a:solidFill>
                      </a:rPr>
                      <a:t>y = 4,3582x</a:t>
                    </a:r>
                    <a:r>
                      <a:rPr lang="en-US" baseline="30000">
                        <a:solidFill>
                          <a:schemeClr val="accent2"/>
                        </a:solidFill>
                      </a:rPr>
                      <a:t>3</a:t>
                    </a:r>
                    <a:r>
                      <a:rPr lang="en-US" baseline="0">
                        <a:solidFill>
                          <a:schemeClr val="accent2"/>
                        </a:solidFill>
                      </a:rPr>
                      <a:t> - 9,9689x</a:t>
                    </a:r>
                    <a:r>
                      <a:rPr lang="en-US" baseline="30000">
                        <a:solidFill>
                          <a:schemeClr val="accent2"/>
                        </a:solidFill>
                      </a:rPr>
                      <a:t>2</a:t>
                    </a:r>
                    <a:r>
                      <a:rPr lang="en-US" baseline="0">
                        <a:solidFill>
                          <a:schemeClr val="accent2"/>
                        </a:solidFill>
                      </a:rPr>
                      <a:t> + 11,9052x + 5,7118</a:t>
                    </a:r>
                    <a:br>
                      <a:rPr lang="en-US" baseline="0">
                        <a:solidFill>
                          <a:schemeClr val="accent2"/>
                        </a:solidFill>
                      </a:rPr>
                    </a:br>
                    <a:r>
                      <a:rPr lang="en-US" baseline="0">
                        <a:solidFill>
                          <a:schemeClr val="accent2"/>
                        </a:solidFill>
                      </a:rPr>
                      <a:t>R² = 0,9566</a:t>
                    </a:r>
                    <a:endParaRPr lang="en-US">
                      <a:solidFill>
                        <a:schemeClr val="accent2"/>
                      </a:solidFill>
                    </a:endParaRPr>
                  </a:p>
                </c:rich>
              </c:tx>
              <c:numFmt formatCode="#,##0.0000" sourceLinked="0"/>
              <c:spPr>
                <a:solidFill>
                  <a:schemeClr val="bg1"/>
                </a:solidFill>
                <a:ln>
                  <a:solidFill>
                    <a:schemeClr val="accent2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hu-HU"/>
                </a:p>
              </c:txPr>
            </c:trendlineLbl>
          </c:trendline>
          <c:xVal>
            <c:numRef>
              <c:f>('Pleiades distance'!$G$3:$G$17,'Pleiades distance'!$G$19:$G$25)</c:f>
              <c:numCache>
                <c:formatCode>0.000</c:formatCode>
                <c:ptCount val="22"/>
                <c:pt idx="0">
                  <c:v>0.48499999999999999</c:v>
                </c:pt>
                <c:pt idx="1">
                  <c:v>0.81</c:v>
                </c:pt>
                <c:pt idx="2">
                  <c:v>0.34399999999999997</c:v>
                </c:pt>
                <c:pt idx="3">
                  <c:v>-0.11</c:v>
                </c:pt>
                <c:pt idx="4">
                  <c:v>0.56399999999999995</c:v>
                </c:pt>
                <c:pt idx="5">
                  <c:v>1.0509999999999999</c:v>
                </c:pt>
                <c:pt idx="6">
                  <c:v>0.67800000000000005</c:v>
                </c:pt>
                <c:pt idx="7">
                  <c:v>1.0289999999999999</c:v>
                </c:pt>
                <c:pt idx="8">
                  <c:v>0.112</c:v>
                </c:pt>
                <c:pt idx="9">
                  <c:v>1.006</c:v>
                </c:pt>
                <c:pt idx="10">
                  <c:v>0.35899999999999999</c:v>
                </c:pt>
                <c:pt idx="11">
                  <c:v>0.54</c:v>
                </c:pt>
                <c:pt idx="12">
                  <c:v>1.9E-2</c:v>
                </c:pt>
                <c:pt idx="13">
                  <c:v>1.194</c:v>
                </c:pt>
                <c:pt idx="14">
                  <c:v>-0.09</c:v>
                </c:pt>
                <c:pt idx="15">
                  <c:v>1.284</c:v>
                </c:pt>
                <c:pt idx="16">
                  <c:v>0.71599999999999997</c:v>
                </c:pt>
                <c:pt idx="17">
                  <c:v>-6.9000000000000006E-2</c:v>
                </c:pt>
                <c:pt idx="18">
                  <c:v>0.13200000000000001</c:v>
                </c:pt>
                <c:pt idx="19">
                  <c:v>0.80600000000000005</c:v>
                </c:pt>
                <c:pt idx="20">
                  <c:v>0.85299999999999998</c:v>
                </c:pt>
                <c:pt idx="21">
                  <c:v>8.3000000000000004E-2</c:v>
                </c:pt>
              </c:numCache>
            </c:numRef>
          </c:xVal>
          <c:yVal>
            <c:numRef>
              <c:f>('Pleiades distance'!$H$3:$H$17,'Pleiades distance'!$H$19:$H$25)</c:f>
              <c:numCache>
                <c:formatCode>0.000</c:formatCode>
                <c:ptCount val="22"/>
                <c:pt idx="0">
                  <c:v>9.468</c:v>
                </c:pt>
                <c:pt idx="1">
                  <c:v>11.321</c:v>
                </c:pt>
                <c:pt idx="2">
                  <c:v>8.577</c:v>
                </c:pt>
                <c:pt idx="3">
                  <c:v>4.29</c:v>
                </c:pt>
                <c:pt idx="4">
                  <c:v>9.7050000000000001</c:v>
                </c:pt>
                <c:pt idx="5">
                  <c:v>13.47</c:v>
                </c:pt>
                <c:pt idx="6">
                  <c:v>10.548</c:v>
                </c:pt>
                <c:pt idx="7">
                  <c:v>12.045999999999999</c:v>
                </c:pt>
                <c:pt idx="8">
                  <c:v>7.399</c:v>
                </c:pt>
                <c:pt idx="9">
                  <c:v>12.010999999999999</c:v>
                </c:pt>
                <c:pt idx="10">
                  <c:v>8.1110000000000007</c:v>
                </c:pt>
                <c:pt idx="11">
                  <c:v>9.8960000000000008</c:v>
                </c:pt>
                <c:pt idx="12">
                  <c:v>6.81</c:v>
                </c:pt>
                <c:pt idx="13">
                  <c:v>12.602</c:v>
                </c:pt>
                <c:pt idx="14">
                  <c:v>2.8699999999999997</c:v>
                </c:pt>
                <c:pt idx="15">
                  <c:v>13.67</c:v>
                </c:pt>
                <c:pt idx="16">
                  <c:v>10.92</c:v>
                </c:pt>
                <c:pt idx="17">
                  <c:v>5.4390000000000001</c:v>
                </c:pt>
                <c:pt idx="18">
                  <c:v>6.9490000000000007</c:v>
                </c:pt>
                <c:pt idx="19">
                  <c:v>10.826999999999998</c:v>
                </c:pt>
                <c:pt idx="20">
                  <c:v>11.347</c:v>
                </c:pt>
                <c:pt idx="21">
                  <c:v>7.548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443-4D8A-A69A-B397B193D633}"/>
            </c:ext>
          </c:extLst>
        </c:ser>
        <c:ser>
          <c:idx val="2"/>
          <c:order val="2"/>
          <c:tx>
            <c:v>V vs. B-V (RGs)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2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('Pleiades distance'!$G$2,'Pleiades distance'!$G$18)</c:f>
              <c:numCache>
                <c:formatCode>0.000</c:formatCode>
                <c:ptCount val="2"/>
                <c:pt idx="0">
                  <c:v>1.734</c:v>
                </c:pt>
                <c:pt idx="1">
                  <c:v>1.234</c:v>
                </c:pt>
              </c:numCache>
            </c:numRef>
          </c:xVal>
          <c:yVal>
            <c:numRef>
              <c:f>('Pleiades distance'!$H$2,'Pleiades distance'!$H$18)</c:f>
              <c:numCache>
                <c:formatCode>0.000</c:formatCode>
                <c:ptCount val="2"/>
                <c:pt idx="0">
                  <c:v>8.8079999999999998</c:v>
                </c:pt>
                <c:pt idx="1">
                  <c:v>7.7080000000000002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443-4D8A-A69A-B397B193D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775440"/>
        <c:axId val="601876448"/>
      </c:scatterChart>
      <c:valAx>
        <c:axId val="191775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B</a:t>
                </a:r>
                <a:r>
                  <a:rPr lang="hu-HU" i="1" baseline="0"/>
                  <a:t> - V</a:t>
                </a:r>
                <a:endParaRPr lang="hu-HU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01876448"/>
        <c:crosses val="max"/>
        <c:crossBetween val="midCat"/>
      </c:valAx>
      <c:valAx>
        <c:axId val="601876448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M</a:t>
                </a:r>
                <a:r>
                  <a:rPr lang="hu-HU" i="1" baseline="-25000"/>
                  <a:t>V</a:t>
                </a:r>
                <a:r>
                  <a:rPr lang="hu-HU" baseline="0"/>
                  <a:t> és </a:t>
                </a:r>
                <a:r>
                  <a:rPr lang="hu-HU" i="1" baseline="0"/>
                  <a:t>V</a:t>
                </a:r>
                <a:endParaRPr lang="hu-HU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1775440"/>
        <c:crossesAt val="-0.5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M_V vs. B-V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Solver!$A$2:$A$15</c:f>
              <c:numCache>
                <c:formatCode>0.00</c:formatCode>
                <c:ptCount val="14"/>
                <c:pt idx="0">
                  <c:v>-0.35</c:v>
                </c:pt>
                <c:pt idx="1">
                  <c:v>-0.31</c:v>
                </c:pt>
                <c:pt idx="2">
                  <c:v>-0.16</c:v>
                </c:pt>
                <c:pt idx="3">
                  <c:v>0</c:v>
                </c:pt>
                <c:pt idx="4">
                  <c:v>0.13</c:v>
                </c:pt>
                <c:pt idx="5">
                  <c:v>0.27</c:v>
                </c:pt>
                <c:pt idx="6">
                  <c:v>0.42</c:v>
                </c:pt>
                <c:pt idx="7">
                  <c:v>0.57999999999999996</c:v>
                </c:pt>
                <c:pt idx="8">
                  <c:v>0.7</c:v>
                </c:pt>
                <c:pt idx="9">
                  <c:v>0.89</c:v>
                </c:pt>
                <c:pt idx="10">
                  <c:v>1.18</c:v>
                </c:pt>
                <c:pt idx="11">
                  <c:v>1.45</c:v>
                </c:pt>
                <c:pt idx="12">
                  <c:v>1.63</c:v>
                </c:pt>
                <c:pt idx="13">
                  <c:v>1.8</c:v>
                </c:pt>
              </c:numCache>
            </c:numRef>
          </c:xVal>
          <c:yVal>
            <c:numRef>
              <c:f>Solver!$B$2:$B$15</c:f>
              <c:numCache>
                <c:formatCode>0.0</c:formatCode>
                <c:ptCount val="14"/>
                <c:pt idx="0">
                  <c:v>-5.8</c:v>
                </c:pt>
                <c:pt idx="1">
                  <c:v>-4.0999999999999996</c:v>
                </c:pt>
                <c:pt idx="2">
                  <c:v>-1.1000000000000001</c:v>
                </c:pt>
                <c:pt idx="3">
                  <c:v>0.7</c:v>
                </c:pt>
                <c:pt idx="4">
                  <c:v>2</c:v>
                </c:pt>
                <c:pt idx="5">
                  <c:v>2.6</c:v>
                </c:pt>
                <c:pt idx="6">
                  <c:v>3.4</c:v>
                </c:pt>
                <c:pt idx="7">
                  <c:v>4.4000000000000004</c:v>
                </c:pt>
                <c:pt idx="8">
                  <c:v>5.0999999999999996</c:v>
                </c:pt>
                <c:pt idx="9">
                  <c:v>5.9</c:v>
                </c:pt>
                <c:pt idx="10">
                  <c:v>7.3</c:v>
                </c:pt>
                <c:pt idx="11">
                  <c:v>9</c:v>
                </c:pt>
                <c:pt idx="12">
                  <c:v>11.8</c:v>
                </c:pt>
                <c:pt idx="13">
                  <c:v>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279-4F2C-90FC-491A97F88633}"/>
            </c:ext>
          </c:extLst>
        </c:ser>
        <c:ser>
          <c:idx val="1"/>
          <c:order val="1"/>
          <c:tx>
            <c:v>V vs. B-V</c:v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7"/>
            <c:spPr>
              <a:solidFill>
                <a:schemeClr val="accent2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Solver!$J$2:$J$23</c:f>
              <c:numCache>
                <c:formatCode>0.000</c:formatCode>
                <c:ptCount val="22"/>
                <c:pt idx="0">
                  <c:v>-0.11</c:v>
                </c:pt>
                <c:pt idx="1">
                  <c:v>-0.09</c:v>
                </c:pt>
                <c:pt idx="2">
                  <c:v>-6.9000000000000006E-2</c:v>
                </c:pt>
                <c:pt idx="3">
                  <c:v>1.9E-2</c:v>
                </c:pt>
                <c:pt idx="4">
                  <c:v>8.3000000000000004E-2</c:v>
                </c:pt>
                <c:pt idx="5">
                  <c:v>0.112</c:v>
                </c:pt>
                <c:pt idx="6">
                  <c:v>0.13200000000000001</c:v>
                </c:pt>
                <c:pt idx="7">
                  <c:v>0.34399999999999997</c:v>
                </c:pt>
                <c:pt idx="8">
                  <c:v>0.35899999999999999</c:v>
                </c:pt>
                <c:pt idx="9">
                  <c:v>0.48499999999999999</c:v>
                </c:pt>
                <c:pt idx="10">
                  <c:v>0.54</c:v>
                </c:pt>
                <c:pt idx="11">
                  <c:v>0.56399999999999995</c:v>
                </c:pt>
                <c:pt idx="12">
                  <c:v>0.67800000000000005</c:v>
                </c:pt>
                <c:pt idx="13">
                  <c:v>0.71599999999999997</c:v>
                </c:pt>
                <c:pt idx="14">
                  <c:v>0.80600000000000005</c:v>
                </c:pt>
                <c:pt idx="15">
                  <c:v>0.81</c:v>
                </c:pt>
                <c:pt idx="16">
                  <c:v>0.85299999999999998</c:v>
                </c:pt>
                <c:pt idx="17">
                  <c:v>1.006</c:v>
                </c:pt>
                <c:pt idx="18">
                  <c:v>1.0289999999999999</c:v>
                </c:pt>
                <c:pt idx="19">
                  <c:v>1.0509999999999999</c:v>
                </c:pt>
                <c:pt idx="20">
                  <c:v>1.194</c:v>
                </c:pt>
                <c:pt idx="21">
                  <c:v>1.284</c:v>
                </c:pt>
              </c:numCache>
            </c:numRef>
          </c:xVal>
          <c:yVal>
            <c:numRef>
              <c:f>Solver!$K$2:$K$23</c:f>
              <c:numCache>
                <c:formatCode>0.000</c:formatCode>
                <c:ptCount val="22"/>
                <c:pt idx="0">
                  <c:v>4.29</c:v>
                </c:pt>
                <c:pt idx="1">
                  <c:v>2.8699999999999997</c:v>
                </c:pt>
                <c:pt idx="2">
                  <c:v>5.4390000000000001</c:v>
                </c:pt>
                <c:pt idx="3">
                  <c:v>6.81</c:v>
                </c:pt>
                <c:pt idx="4">
                  <c:v>7.548</c:v>
                </c:pt>
                <c:pt idx="5">
                  <c:v>7.399</c:v>
                </c:pt>
                <c:pt idx="6">
                  <c:v>6.9490000000000007</c:v>
                </c:pt>
                <c:pt idx="7">
                  <c:v>8.577</c:v>
                </c:pt>
                <c:pt idx="8">
                  <c:v>8.1110000000000007</c:v>
                </c:pt>
                <c:pt idx="9">
                  <c:v>9.468</c:v>
                </c:pt>
                <c:pt idx="10">
                  <c:v>9.8960000000000008</c:v>
                </c:pt>
                <c:pt idx="11">
                  <c:v>9.7050000000000001</c:v>
                </c:pt>
                <c:pt idx="12">
                  <c:v>10.548</c:v>
                </c:pt>
                <c:pt idx="13">
                  <c:v>10.92</c:v>
                </c:pt>
                <c:pt idx="14">
                  <c:v>10.826999999999998</c:v>
                </c:pt>
                <c:pt idx="15">
                  <c:v>11.321</c:v>
                </c:pt>
                <c:pt idx="16">
                  <c:v>11.347</c:v>
                </c:pt>
                <c:pt idx="17">
                  <c:v>12.010999999999999</c:v>
                </c:pt>
                <c:pt idx="18">
                  <c:v>12.045999999999999</c:v>
                </c:pt>
                <c:pt idx="19">
                  <c:v>13.47</c:v>
                </c:pt>
                <c:pt idx="20">
                  <c:v>12.602</c:v>
                </c:pt>
                <c:pt idx="21">
                  <c:v>13.67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279-4F2C-90FC-491A97F88633}"/>
            </c:ext>
          </c:extLst>
        </c:ser>
        <c:ser>
          <c:idx val="2"/>
          <c:order val="2"/>
          <c:tx>
            <c:v>V vs. B-V (RGs)</c:v>
          </c:tx>
          <c:spPr>
            <a:ln w="25400" cap="rnd">
              <a:noFill/>
              <a:round/>
            </a:ln>
            <a:effectLst/>
          </c:spPr>
          <c:marker>
            <c:symbol val="square"/>
            <c:size val="7"/>
            <c:spPr>
              <a:solidFill>
                <a:schemeClr val="accent2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('Pleiades distance'!$G$2,'Pleiades distance'!$G$18)</c:f>
              <c:numCache>
                <c:formatCode>0.000</c:formatCode>
                <c:ptCount val="2"/>
                <c:pt idx="0">
                  <c:v>1.734</c:v>
                </c:pt>
                <c:pt idx="1">
                  <c:v>1.234</c:v>
                </c:pt>
              </c:numCache>
            </c:numRef>
          </c:xVal>
          <c:yVal>
            <c:numRef>
              <c:f>('Pleiades distance'!$H$2,'Pleiades distance'!$H$18)</c:f>
              <c:numCache>
                <c:formatCode>0.000</c:formatCode>
                <c:ptCount val="2"/>
                <c:pt idx="0">
                  <c:v>8.8079999999999998</c:v>
                </c:pt>
                <c:pt idx="1">
                  <c:v>7.7080000000000002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279-4F2C-90FC-491A97F88633}"/>
            </c:ext>
          </c:extLst>
        </c:ser>
        <c:ser>
          <c:idx val="3"/>
          <c:order val="3"/>
          <c:tx>
            <c:v>M_Vc vs B-V</c:v>
          </c:tx>
          <c:spPr>
            <a:ln w="25400" cap="rnd">
              <a:solidFill>
                <a:schemeClr val="accent1">
                  <a:alpha val="5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Solver!$A$2:$A$15</c:f>
              <c:numCache>
                <c:formatCode>0.00</c:formatCode>
                <c:ptCount val="14"/>
                <c:pt idx="0">
                  <c:v>-0.35</c:v>
                </c:pt>
                <c:pt idx="1">
                  <c:v>-0.31</c:v>
                </c:pt>
                <c:pt idx="2">
                  <c:v>-0.16</c:v>
                </c:pt>
                <c:pt idx="3">
                  <c:v>0</c:v>
                </c:pt>
                <c:pt idx="4">
                  <c:v>0.13</c:v>
                </c:pt>
                <c:pt idx="5">
                  <c:v>0.27</c:v>
                </c:pt>
                <c:pt idx="6">
                  <c:v>0.42</c:v>
                </c:pt>
                <c:pt idx="7">
                  <c:v>0.57999999999999996</c:v>
                </c:pt>
                <c:pt idx="8">
                  <c:v>0.7</c:v>
                </c:pt>
                <c:pt idx="9">
                  <c:v>0.89</c:v>
                </c:pt>
                <c:pt idx="10">
                  <c:v>1.18</c:v>
                </c:pt>
                <c:pt idx="11">
                  <c:v>1.45</c:v>
                </c:pt>
                <c:pt idx="12">
                  <c:v>1.63</c:v>
                </c:pt>
                <c:pt idx="13">
                  <c:v>1.8</c:v>
                </c:pt>
              </c:numCache>
            </c:numRef>
          </c:xVal>
          <c:yVal>
            <c:numRef>
              <c:f>Solver!$C$2:$C$15</c:f>
              <c:numCache>
                <c:formatCode>0.0000</c:formatCode>
                <c:ptCount val="14"/>
                <c:pt idx="0">
                  <c:v>-5.2780952157565464</c:v>
                </c:pt>
                <c:pt idx="1">
                  <c:v>-4.4046482780589082</c:v>
                </c:pt>
                <c:pt idx="2">
                  <c:v>-1.6138184487258298</c:v>
                </c:pt>
                <c:pt idx="3">
                  <c:v>0.6194827959404805</c:v>
                </c:pt>
                <c:pt idx="4">
                  <c:v>1.9642024378072001</c:v>
                </c:pt>
                <c:pt idx="5">
                  <c:v>3.0347044975100901</c:v>
                </c:pt>
                <c:pt idx="6">
                  <c:v>3.8520791528924478</c:v>
                </c:pt>
                <c:pt idx="7">
                  <c:v>4.476428051239548</c:v>
                </c:pt>
                <c:pt idx="8">
                  <c:v>4.8600622634806143</c:v>
                </c:pt>
                <c:pt idx="9">
                  <c:v>5.4782522081049159</c:v>
                </c:pt>
                <c:pt idx="10">
                  <c:v>6.9273205743443906</c:v>
                </c:pt>
                <c:pt idx="11">
                  <c:v>9.477358912624684</c:v>
                </c:pt>
                <c:pt idx="12">
                  <c:v>12.165255770655101</c:v>
                </c:pt>
                <c:pt idx="13">
                  <c:v>15.641523494088602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279-4F2C-90FC-491A97F88633}"/>
            </c:ext>
          </c:extLst>
        </c:ser>
        <c:ser>
          <c:idx val="4"/>
          <c:order val="4"/>
          <c:tx>
            <c:v>Vc vs B-V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Solver!$J$2:$J$23</c:f>
              <c:numCache>
                <c:formatCode>0.000</c:formatCode>
                <c:ptCount val="22"/>
                <c:pt idx="0">
                  <c:v>-0.11</c:v>
                </c:pt>
                <c:pt idx="1">
                  <c:v>-0.09</c:v>
                </c:pt>
                <c:pt idx="2">
                  <c:v>-6.9000000000000006E-2</c:v>
                </c:pt>
                <c:pt idx="3">
                  <c:v>1.9E-2</c:v>
                </c:pt>
                <c:pt idx="4">
                  <c:v>8.3000000000000004E-2</c:v>
                </c:pt>
                <c:pt idx="5">
                  <c:v>0.112</c:v>
                </c:pt>
                <c:pt idx="6">
                  <c:v>0.13200000000000001</c:v>
                </c:pt>
                <c:pt idx="7">
                  <c:v>0.34399999999999997</c:v>
                </c:pt>
                <c:pt idx="8">
                  <c:v>0.35899999999999999</c:v>
                </c:pt>
                <c:pt idx="9">
                  <c:v>0.48499999999999999</c:v>
                </c:pt>
                <c:pt idx="10">
                  <c:v>0.54</c:v>
                </c:pt>
                <c:pt idx="11">
                  <c:v>0.56399999999999995</c:v>
                </c:pt>
                <c:pt idx="12">
                  <c:v>0.67800000000000005</c:v>
                </c:pt>
                <c:pt idx="13">
                  <c:v>0.71599999999999997</c:v>
                </c:pt>
                <c:pt idx="14">
                  <c:v>0.80600000000000005</c:v>
                </c:pt>
                <c:pt idx="15">
                  <c:v>0.81</c:v>
                </c:pt>
                <c:pt idx="16">
                  <c:v>0.85299999999999998</c:v>
                </c:pt>
                <c:pt idx="17">
                  <c:v>1.006</c:v>
                </c:pt>
                <c:pt idx="18">
                  <c:v>1.0289999999999999</c:v>
                </c:pt>
                <c:pt idx="19">
                  <c:v>1.0509999999999999</c:v>
                </c:pt>
                <c:pt idx="20">
                  <c:v>1.194</c:v>
                </c:pt>
                <c:pt idx="21">
                  <c:v>1.284</c:v>
                </c:pt>
              </c:numCache>
            </c:numRef>
          </c:xVal>
          <c:yVal>
            <c:numRef>
              <c:f>Solver!$L$2:$L$23</c:f>
              <c:numCache>
                <c:formatCode>0.0000</c:formatCode>
                <c:ptCount val="22"/>
                <c:pt idx="0">
                  <c:v>4.7528954614044032</c:v>
                </c:pt>
                <c:pt idx="1">
                  <c:v>5.0424075072515535</c:v>
                </c:pt>
                <c:pt idx="2">
                  <c:v>5.3344821151114639</c:v>
                </c:pt>
                <c:pt idx="3">
                  <c:v>6.4328084356469217</c:v>
                </c:pt>
                <c:pt idx="4">
                  <c:v>7.1138783400255292</c:v>
                </c:pt>
                <c:pt idx="5">
                  <c:v>7.3926591870880012</c:v>
                </c:pt>
                <c:pt idx="6">
                  <c:v>7.574719513894177</c:v>
                </c:pt>
                <c:pt idx="7">
                  <c:v>9.0663130144142805</c:v>
                </c:pt>
                <c:pt idx="8">
                  <c:v>9.1463447790513364</c:v>
                </c:pt>
                <c:pt idx="9">
                  <c:v>9.7215808566780524</c:v>
                </c:pt>
                <c:pt idx="10">
                  <c:v>9.92952094623673</c:v>
                </c:pt>
                <c:pt idx="11">
                  <c:v>10.014273353686322</c:v>
                </c:pt>
                <c:pt idx="12">
                  <c:v>10.384638427752304</c:v>
                </c:pt>
                <c:pt idx="13">
                  <c:v>10.502111150965842</c:v>
                </c:pt>
                <c:pt idx="14">
                  <c:v>10.784428779005029</c:v>
                </c:pt>
                <c:pt idx="15">
                  <c:v>10.797395091815648</c:v>
                </c:pt>
                <c:pt idx="16">
                  <c:v>10.940625801898779</c:v>
                </c:pt>
                <c:pt idx="17">
                  <c:v>11.541755174972536</c:v>
                </c:pt>
                <c:pt idx="18">
                  <c:v>11.649567209068854</c:v>
                </c:pt>
                <c:pt idx="19">
                  <c:v>11.758085195156941</c:v>
                </c:pt>
                <c:pt idx="20">
                  <c:v>12.617492427633671</c:v>
                </c:pt>
                <c:pt idx="21">
                  <c:v>13.326017085396961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279-4F2C-90FC-491A97F886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775440"/>
        <c:axId val="601876448"/>
      </c:scatterChart>
      <c:valAx>
        <c:axId val="191775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B</a:t>
                </a:r>
                <a:r>
                  <a:rPr lang="hu-HU" i="1" baseline="0"/>
                  <a:t> - V</a:t>
                </a:r>
                <a:endParaRPr lang="hu-HU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601876448"/>
        <c:crosses val="max"/>
        <c:crossBetween val="midCat"/>
      </c:valAx>
      <c:valAx>
        <c:axId val="601876448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u-HU" i="1"/>
                  <a:t>M</a:t>
                </a:r>
                <a:r>
                  <a:rPr lang="hu-HU" i="1" baseline="-25000"/>
                  <a:t>V</a:t>
                </a:r>
                <a:r>
                  <a:rPr lang="hu-HU" baseline="0"/>
                  <a:t> és </a:t>
                </a:r>
                <a:r>
                  <a:rPr lang="hu-HU" i="1" baseline="0"/>
                  <a:t>V</a:t>
                </a:r>
                <a:endParaRPr lang="hu-HU" i="1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hu-HU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hu-HU"/>
          </a:p>
        </c:txPr>
        <c:crossAx val="191775440"/>
        <c:crossesAt val="-0.5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u-HU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1</xdr:row>
      <xdr:rowOff>0</xdr:rowOff>
    </xdr:from>
    <xdr:to>
      <xdr:col>21</xdr:col>
      <xdr:colOff>244800</xdr:colOff>
      <xdr:row>27</xdr:row>
      <xdr:rowOff>10800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93B3AF7-25AC-4F97-8297-6D02673F185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0</xdr:colOff>
      <xdr:row>1</xdr:row>
      <xdr:rowOff>0</xdr:rowOff>
    </xdr:from>
    <xdr:to>
      <xdr:col>30</xdr:col>
      <xdr:colOff>244800</xdr:colOff>
      <xdr:row>26</xdr:row>
      <xdr:rowOff>125100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18A67042-0492-4D75-B2FF-3F9C720E2B2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tabSelected="1" zoomScaleNormal="100" workbookViewId="0"/>
  </sheetViews>
  <sheetFormatPr defaultRowHeight="15" x14ac:dyDescent="0.25"/>
  <cols>
    <col min="1" max="1" width="4.5703125" bestFit="1" customWidth="1"/>
    <col min="2" max="2" width="5.5703125" bestFit="1" customWidth="1"/>
    <col min="3" max="3" width="4.140625" style="8" bestFit="1" customWidth="1"/>
    <col min="5" max="5" width="12.140625" bestFit="1" customWidth="1"/>
    <col min="6" max="6" width="6.5703125" bestFit="1" customWidth="1"/>
    <col min="7" max="7" width="6.28515625" bestFit="1" customWidth="1"/>
    <col min="8" max="8" width="6.5703125" bestFit="1" customWidth="1"/>
    <col min="23" max="23" width="8.5703125" bestFit="1" customWidth="1"/>
    <col min="24" max="24" width="8.28515625" bestFit="1" customWidth="1"/>
    <col min="25" max="26" width="10.28515625" bestFit="1" customWidth="1"/>
    <col min="27" max="27" width="10.28515625" customWidth="1"/>
    <col min="28" max="28" width="8.5703125" bestFit="1" customWidth="1"/>
    <col min="29" max="29" width="7.5703125" bestFit="1" customWidth="1"/>
    <col min="30" max="31" width="10.28515625" bestFit="1" customWidth="1"/>
  </cols>
  <sheetData>
    <row r="1" spans="1:31" ht="18.75" x14ac:dyDescent="0.35">
      <c r="A1" s="4" t="s">
        <v>42</v>
      </c>
      <c r="B1" s="4" t="s">
        <v>65</v>
      </c>
      <c r="C1" s="3" t="s">
        <v>41</v>
      </c>
      <c r="E1" s="3" t="s">
        <v>24</v>
      </c>
      <c r="F1" s="4" t="s">
        <v>25</v>
      </c>
      <c r="G1" s="4" t="s">
        <v>65</v>
      </c>
      <c r="H1" s="4" t="s">
        <v>26</v>
      </c>
      <c r="W1" s="4" t="s">
        <v>42</v>
      </c>
      <c r="X1" s="4" t="s">
        <v>65</v>
      </c>
      <c r="Y1" s="3" t="s">
        <v>66</v>
      </c>
      <c r="Z1" s="3" t="s">
        <v>67</v>
      </c>
      <c r="AA1" s="14"/>
      <c r="AB1" s="4" t="s">
        <v>26</v>
      </c>
      <c r="AC1" s="4" t="s">
        <v>65</v>
      </c>
      <c r="AD1" s="3" t="s">
        <v>66</v>
      </c>
      <c r="AE1" s="3" t="s">
        <v>67</v>
      </c>
    </row>
    <row r="2" spans="1:31" x14ac:dyDescent="0.25">
      <c r="A2" s="5">
        <v>-5.8</v>
      </c>
      <c r="B2" s="6">
        <v>-0.35</v>
      </c>
      <c r="C2" s="7" t="s">
        <v>27</v>
      </c>
      <c r="E2" s="16" t="s">
        <v>0</v>
      </c>
      <c r="F2" s="17">
        <v>10.542</v>
      </c>
      <c r="G2" s="17">
        <v>1.734</v>
      </c>
      <c r="H2" s="17">
        <f>F2-G2</f>
        <v>8.8079999999999998</v>
      </c>
      <c r="W2" s="5">
        <f>A2</f>
        <v>-5.8</v>
      </c>
      <c r="X2" s="6">
        <f>B2</f>
        <v>-0.35</v>
      </c>
      <c r="Y2" s="9">
        <f>X2^2</f>
        <v>0.12249999999999998</v>
      </c>
      <c r="Z2" s="9">
        <f>X2^3</f>
        <v>-4.287499999999999E-2</v>
      </c>
      <c r="AA2" s="12"/>
      <c r="AB2" s="1">
        <v>9.468</v>
      </c>
      <c r="AC2" s="9">
        <f>G3</f>
        <v>0.48499999999999999</v>
      </c>
      <c r="AD2" s="9">
        <f>AC2^2</f>
        <v>0.23522499999999999</v>
      </c>
      <c r="AE2" s="9">
        <f>AC2^3</f>
        <v>0.11408412499999999</v>
      </c>
    </row>
    <row r="3" spans="1:31" x14ac:dyDescent="0.25">
      <c r="A3" s="5">
        <v>-4.0999999999999996</v>
      </c>
      <c r="B3" s="6">
        <v>-0.31</v>
      </c>
      <c r="C3" s="7" t="s">
        <v>28</v>
      </c>
      <c r="E3" s="1" t="s">
        <v>1</v>
      </c>
      <c r="F3" s="2">
        <v>9.9529999999999994</v>
      </c>
      <c r="G3" s="2">
        <v>0.48499999999999999</v>
      </c>
      <c r="H3" s="28">
        <f t="shared" ref="H3:H25" si="0">F3-G3</f>
        <v>9.468</v>
      </c>
      <c r="W3" s="5">
        <f t="shared" ref="W3:W15" si="1">A3</f>
        <v>-4.0999999999999996</v>
      </c>
      <c r="X3" s="6">
        <f t="shared" ref="X3:X15" si="2">B3</f>
        <v>-0.31</v>
      </c>
      <c r="Y3" s="9">
        <f t="shared" ref="Y3:Y15" si="3">X3^2</f>
        <v>9.6100000000000005E-2</v>
      </c>
      <c r="Z3" s="9">
        <f t="shared" ref="Z3:Z15" si="4">X3^3</f>
        <v>-2.9791000000000002E-2</v>
      </c>
      <c r="AA3" s="12"/>
      <c r="AB3" s="1">
        <v>11.321</v>
      </c>
      <c r="AC3" s="9">
        <f t="shared" ref="AC3:AC16" si="5">G4</f>
        <v>0.81</v>
      </c>
      <c r="AD3" s="9">
        <f t="shared" ref="AD3:AD23" si="6">AC3^2</f>
        <v>0.65610000000000013</v>
      </c>
      <c r="AE3" s="9">
        <f t="shared" ref="AE3:AE23" si="7">AC3^3</f>
        <v>0.53144100000000016</v>
      </c>
    </row>
    <row r="4" spans="1:31" x14ac:dyDescent="0.25">
      <c r="A4" s="5">
        <v>-1.1000000000000001</v>
      </c>
      <c r="B4" s="6">
        <v>-0.16</v>
      </c>
      <c r="C4" s="7" t="s">
        <v>29</v>
      </c>
      <c r="E4" s="1" t="s">
        <v>2</v>
      </c>
      <c r="F4" s="2">
        <v>12.131</v>
      </c>
      <c r="G4" s="2">
        <v>0.81</v>
      </c>
      <c r="H4" s="28">
        <f t="shared" si="0"/>
        <v>11.321</v>
      </c>
      <c r="W4" s="5">
        <f t="shared" si="1"/>
        <v>-1.1000000000000001</v>
      </c>
      <c r="X4" s="6">
        <f t="shared" si="2"/>
        <v>-0.16</v>
      </c>
      <c r="Y4" s="9">
        <f t="shared" si="3"/>
        <v>2.5600000000000001E-2</v>
      </c>
      <c r="Z4" s="9">
        <f t="shared" si="4"/>
        <v>-4.0960000000000007E-3</v>
      </c>
      <c r="AA4" s="12"/>
      <c r="AB4" s="1">
        <v>8.577</v>
      </c>
      <c r="AC4" s="9">
        <f t="shared" si="5"/>
        <v>0.34399999999999997</v>
      </c>
      <c r="AD4" s="9">
        <f t="shared" si="6"/>
        <v>0.11833599999999998</v>
      </c>
      <c r="AE4" s="9">
        <f t="shared" si="7"/>
        <v>4.0707583999999991E-2</v>
      </c>
    </row>
    <row r="5" spans="1:31" x14ac:dyDescent="0.25">
      <c r="A5" s="5">
        <v>0.7</v>
      </c>
      <c r="B5" s="6">
        <v>0</v>
      </c>
      <c r="C5" s="7" t="s">
        <v>30</v>
      </c>
      <c r="E5" s="1" t="s">
        <v>3</v>
      </c>
      <c r="F5" s="2">
        <v>8.9209999999999994</v>
      </c>
      <c r="G5" s="2">
        <v>0.34399999999999997</v>
      </c>
      <c r="H5" s="28">
        <f t="shared" si="0"/>
        <v>8.577</v>
      </c>
      <c r="W5" s="5">
        <f t="shared" si="1"/>
        <v>0.7</v>
      </c>
      <c r="X5" s="6">
        <f t="shared" si="2"/>
        <v>0</v>
      </c>
      <c r="Y5" s="9">
        <f t="shared" si="3"/>
        <v>0</v>
      </c>
      <c r="Z5" s="9">
        <f t="shared" si="4"/>
        <v>0</v>
      </c>
      <c r="AA5" s="12"/>
      <c r="AB5" s="1">
        <v>4.29</v>
      </c>
      <c r="AC5" s="9">
        <f t="shared" si="5"/>
        <v>-0.11</v>
      </c>
      <c r="AD5" s="9">
        <f t="shared" si="6"/>
        <v>1.21E-2</v>
      </c>
      <c r="AE5" s="9">
        <f t="shared" si="7"/>
        <v>-1.3309999999999999E-3</v>
      </c>
    </row>
    <row r="6" spans="1:31" x14ac:dyDescent="0.25">
      <c r="A6" s="5">
        <v>2</v>
      </c>
      <c r="B6" s="6">
        <v>0.13</v>
      </c>
      <c r="C6" s="7" t="s">
        <v>31</v>
      </c>
      <c r="E6" s="1" t="s">
        <v>4</v>
      </c>
      <c r="F6" s="2">
        <v>4.18</v>
      </c>
      <c r="G6" s="2">
        <v>-0.11</v>
      </c>
      <c r="H6" s="28">
        <f t="shared" si="0"/>
        <v>4.29</v>
      </c>
      <c r="W6" s="5">
        <f t="shared" si="1"/>
        <v>2</v>
      </c>
      <c r="X6" s="6">
        <f t="shared" si="2"/>
        <v>0.13</v>
      </c>
      <c r="Y6" s="9">
        <f t="shared" si="3"/>
        <v>1.6900000000000002E-2</v>
      </c>
      <c r="Z6" s="9">
        <f t="shared" si="4"/>
        <v>2.1970000000000002E-3</v>
      </c>
      <c r="AA6" s="12"/>
      <c r="AB6" s="1">
        <v>9.7050000000000001</v>
      </c>
      <c r="AC6" s="9">
        <f t="shared" si="5"/>
        <v>0.56399999999999995</v>
      </c>
      <c r="AD6" s="9">
        <f t="shared" si="6"/>
        <v>0.31809599999999993</v>
      </c>
      <c r="AE6" s="9">
        <f t="shared" si="7"/>
        <v>0.17940614399999993</v>
      </c>
    </row>
    <row r="7" spans="1:31" x14ac:dyDescent="0.25">
      <c r="A7" s="5">
        <v>2.6</v>
      </c>
      <c r="B7" s="6">
        <v>0.27</v>
      </c>
      <c r="C7" s="7" t="s">
        <v>32</v>
      </c>
      <c r="E7" s="1" t="s">
        <v>5</v>
      </c>
      <c r="F7" s="2">
        <v>10.269</v>
      </c>
      <c r="G7" s="2">
        <v>0.56399999999999995</v>
      </c>
      <c r="H7" s="28">
        <f t="shared" si="0"/>
        <v>9.7050000000000001</v>
      </c>
      <c r="W7" s="5">
        <f t="shared" si="1"/>
        <v>2.6</v>
      </c>
      <c r="X7" s="6">
        <f t="shared" si="2"/>
        <v>0.27</v>
      </c>
      <c r="Y7" s="9">
        <f t="shared" si="3"/>
        <v>7.2900000000000006E-2</v>
      </c>
      <c r="Z7" s="9">
        <f t="shared" si="4"/>
        <v>1.9683000000000003E-2</v>
      </c>
      <c r="AA7" s="12"/>
      <c r="AB7" s="1">
        <v>13.47</v>
      </c>
      <c r="AC7" s="9">
        <f t="shared" si="5"/>
        <v>1.0509999999999999</v>
      </c>
      <c r="AD7" s="9">
        <f t="shared" si="6"/>
        <v>1.1046009999999999</v>
      </c>
      <c r="AE7" s="9">
        <f t="shared" si="7"/>
        <v>1.160935651</v>
      </c>
    </row>
    <row r="8" spans="1:31" x14ac:dyDescent="0.25">
      <c r="A8" s="5">
        <v>3.4</v>
      </c>
      <c r="B8" s="6">
        <v>0.42</v>
      </c>
      <c r="C8" s="7" t="s">
        <v>33</v>
      </c>
      <c r="E8" s="1" t="s">
        <v>6</v>
      </c>
      <c r="F8" s="2">
        <v>14.521000000000001</v>
      </c>
      <c r="G8" s="2">
        <v>1.0509999999999999</v>
      </c>
      <c r="H8" s="28">
        <f t="shared" si="0"/>
        <v>13.47</v>
      </c>
      <c r="W8" s="5">
        <f t="shared" si="1"/>
        <v>3.4</v>
      </c>
      <c r="X8" s="6">
        <f t="shared" si="2"/>
        <v>0.42</v>
      </c>
      <c r="Y8" s="9">
        <f t="shared" si="3"/>
        <v>0.17639999999999997</v>
      </c>
      <c r="Z8" s="9">
        <f t="shared" si="4"/>
        <v>7.4087999999999987E-2</v>
      </c>
      <c r="AA8" s="12"/>
      <c r="AB8" s="1">
        <v>10.548</v>
      </c>
      <c r="AC8" s="9">
        <f t="shared" si="5"/>
        <v>0.67800000000000005</v>
      </c>
      <c r="AD8" s="9">
        <f t="shared" si="6"/>
        <v>0.45968400000000004</v>
      </c>
      <c r="AE8" s="9">
        <f t="shared" si="7"/>
        <v>0.31166575200000007</v>
      </c>
    </row>
    <row r="9" spans="1:31" x14ac:dyDescent="0.25">
      <c r="A9" s="5">
        <v>4.4000000000000004</v>
      </c>
      <c r="B9" s="6">
        <v>0.57999999999999996</v>
      </c>
      <c r="C9" s="7" t="s">
        <v>34</v>
      </c>
      <c r="E9" s="1" t="s">
        <v>7</v>
      </c>
      <c r="F9" s="2">
        <v>11.226000000000001</v>
      </c>
      <c r="G9" s="2">
        <v>0.67800000000000005</v>
      </c>
      <c r="H9" s="28">
        <f t="shared" si="0"/>
        <v>10.548</v>
      </c>
      <c r="W9" s="5">
        <f t="shared" si="1"/>
        <v>4.4000000000000004</v>
      </c>
      <c r="X9" s="6">
        <f t="shared" si="2"/>
        <v>0.57999999999999996</v>
      </c>
      <c r="Y9" s="9">
        <f t="shared" si="3"/>
        <v>0.33639999999999998</v>
      </c>
      <c r="Z9" s="9">
        <f t="shared" si="4"/>
        <v>0.19511199999999998</v>
      </c>
      <c r="AA9" s="12"/>
      <c r="AB9" s="1">
        <v>12.045999999999999</v>
      </c>
      <c r="AC9" s="9">
        <f t="shared" si="5"/>
        <v>1.0289999999999999</v>
      </c>
      <c r="AD9" s="9">
        <f t="shared" si="6"/>
        <v>1.0588409999999999</v>
      </c>
      <c r="AE9" s="9">
        <f t="shared" si="7"/>
        <v>1.0895473889999998</v>
      </c>
    </row>
    <row r="10" spans="1:31" x14ac:dyDescent="0.25">
      <c r="A10" s="5">
        <v>5.0999999999999996</v>
      </c>
      <c r="B10" s="6">
        <v>0.7</v>
      </c>
      <c r="C10" s="7" t="s">
        <v>35</v>
      </c>
      <c r="E10" s="1" t="s">
        <v>8</v>
      </c>
      <c r="F10" s="2">
        <v>13.074999999999999</v>
      </c>
      <c r="G10" s="2">
        <v>1.0289999999999999</v>
      </c>
      <c r="H10" s="28">
        <f t="shared" si="0"/>
        <v>12.045999999999999</v>
      </c>
      <c r="W10" s="5">
        <f t="shared" si="1"/>
        <v>5.0999999999999996</v>
      </c>
      <c r="X10" s="6">
        <f t="shared" si="2"/>
        <v>0.7</v>
      </c>
      <c r="Y10" s="9">
        <f t="shared" si="3"/>
        <v>0.48999999999999994</v>
      </c>
      <c r="Z10" s="9">
        <f t="shared" si="4"/>
        <v>0.34299999999999992</v>
      </c>
      <c r="AA10" s="12"/>
      <c r="AB10" s="1">
        <v>7.399</v>
      </c>
      <c r="AC10" s="9">
        <f t="shared" si="5"/>
        <v>0.112</v>
      </c>
      <c r="AD10" s="9">
        <f t="shared" si="6"/>
        <v>1.2544000000000001E-2</v>
      </c>
      <c r="AE10" s="9">
        <f t="shared" si="7"/>
        <v>1.4049280000000002E-3</v>
      </c>
    </row>
    <row r="11" spans="1:31" x14ac:dyDescent="0.25">
      <c r="A11" s="5">
        <v>5.9</v>
      </c>
      <c r="B11" s="6">
        <v>0.89</v>
      </c>
      <c r="C11" s="7" t="s">
        <v>36</v>
      </c>
      <c r="E11" s="1" t="s">
        <v>9</v>
      </c>
      <c r="F11" s="2">
        <v>7.5110000000000001</v>
      </c>
      <c r="G11" s="2">
        <v>0.112</v>
      </c>
      <c r="H11" s="28">
        <f t="shared" si="0"/>
        <v>7.399</v>
      </c>
      <c r="W11" s="5">
        <f t="shared" si="1"/>
        <v>5.9</v>
      </c>
      <c r="X11" s="6">
        <f t="shared" si="2"/>
        <v>0.89</v>
      </c>
      <c r="Y11" s="9">
        <f t="shared" si="3"/>
        <v>0.79210000000000003</v>
      </c>
      <c r="Z11" s="9">
        <f t="shared" si="4"/>
        <v>0.70496900000000007</v>
      </c>
      <c r="AA11" s="12"/>
      <c r="AB11" s="1">
        <v>12.010999999999999</v>
      </c>
      <c r="AC11" s="9">
        <f t="shared" si="5"/>
        <v>1.006</v>
      </c>
      <c r="AD11" s="9">
        <f t="shared" si="6"/>
        <v>1.0120359999999999</v>
      </c>
      <c r="AE11" s="9">
        <f t="shared" si="7"/>
        <v>1.0181082159999999</v>
      </c>
    </row>
    <row r="12" spans="1:31" x14ac:dyDescent="0.25">
      <c r="A12" s="5">
        <v>7.3</v>
      </c>
      <c r="B12" s="6">
        <v>1.18</v>
      </c>
      <c r="C12" s="7" t="s">
        <v>37</v>
      </c>
      <c r="E12" s="1" t="s">
        <v>10</v>
      </c>
      <c r="F12" s="2">
        <v>13.016999999999999</v>
      </c>
      <c r="G12" s="2">
        <v>1.006</v>
      </c>
      <c r="H12" s="28">
        <f t="shared" si="0"/>
        <v>12.010999999999999</v>
      </c>
      <c r="W12" s="5">
        <f t="shared" si="1"/>
        <v>7.3</v>
      </c>
      <c r="X12" s="6">
        <f t="shared" si="2"/>
        <v>1.18</v>
      </c>
      <c r="Y12" s="9">
        <f t="shared" si="3"/>
        <v>1.3923999999999999</v>
      </c>
      <c r="Z12" s="9">
        <f t="shared" si="4"/>
        <v>1.6430319999999998</v>
      </c>
      <c r="AA12" s="12"/>
      <c r="AB12" s="1">
        <v>8.1110000000000007</v>
      </c>
      <c r="AC12" s="9">
        <f t="shared" si="5"/>
        <v>0.35899999999999999</v>
      </c>
      <c r="AD12" s="9">
        <f t="shared" si="6"/>
        <v>0.128881</v>
      </c>
      <c r="AE12" s="9">
        <f t="shared" si="7"/>
        <v>4.6268278999999995E-2</v>
      </c>
    </row>
    <row r="13" spans="1:31" x14ac:dyDescent="0.25">
      <c r="A13" s="5">
        <v>9</v>
      </c>
      <c r="B13" s="6">
        <v>1.45</v>
      </c>
      <c r="C13" s="7" t="s">
        <v>38</v>
      </c>
      <c r="E13" s="1" t="s">
        <v>11</v>
      </c>
      <c r="F13" s="2">
        <v>8.4700000000000006</v>
      </c>
      <c r="G13" s="2">
        <v>0.35899999999999999</v>
      </c>
      <c r="H13" s="28">
        <f t="shared" si="0"/>
        <v>8.1110000000000007</v>
      </c>
      <c r="W13" s="5">
        <f t="shared" si="1"/>
        <v>9</v>
      </c>
      <c r="X13" s="6">
        <f t="shared" si="2"/>
        <v>1.45</v>
      </c>
      <c r="Y13" s="9">
        <f t="shared" si="3"/>
        <v>2.1025</v>
      </c>
      <c r="Z13" s="9">
        <f t="shared" si="4"/>
        <v>3.0486249999999999</v>
      </c>
      <c r="AA13" s="12"/>
      <c r="AB13" s="1">
        <v>9.8960000000000008</v>
      </c>
      <c r="AC13" s="9">
        <f t="shared" si="5"/>
        <v>0.54</v>
      </c>
      <c r="AD13" s="9">
        <f t="shared" si="6"/>
        <v>0.29160000000000003</v>
      </c>
      <c r="AE13" s="9">
        <f t="shared" si="7"/>
        <v>0.15746400000000002</v>
      </c>
    </row>
    <row r="14" spans="1:31" x14ac:dyDescent="0.25">
      <c r="A14" s="5">
        <v>11.8</v>
      </c>
      <c r="B14" s="6">
        <v>1.63</v>
      </c>
      <c r="C14" s="7" t="s">
        <v>39</v>
      </c>
      <c r="E14" s="1" t="s">
        <v>12</v>
      </c>
      <c r="F14" s="2">
        <v>10.436</v>
      </c>
      <c r="G14" s="2">
        <v>0.54</v>
      </c>
      <c r="H14" s="28">
        <f t="shared" si="0"/>
        <v>9.8960000000000008</v>
      </c>
      <c r="W14" s="5">
        <f t="shared" si="1"/>
        <v>11.8</v>
      </c>
      <c r="X14" s="6">
        <f t="shared" si="2"/>
        <v>1.63</v>
      </c>
      <c r="Y14" s="9">
        <f t="shared" si="3"/>
        <v>2.6568999999999998</v>
      </c>
      <c r="Z14" s="9">
        <f t="shared" si="4"/>
        <v>4.3307469999999997</v>
      </c>
      <c r="AA14" s="12"/>
      <c r="AB14" s="1">
        <v>6.81</v>
      </c>
      <c r="AC14" s="9">
        <f t="shared" si="5"/>
        <v>1.9E-2</v>
      </c>
      <c r="AD14" s="9">
        <f t="shared" si="6"/>
        <v>3.6099999999999999E-4</v>
      </c>
      <c r="AE14" s="9">
        <f t="shared" si="7"/>
        <v>6.8589999999999999E-6</v>
      </c>
    </row>
    <row r="15" spans="1:31" x14ac:dyDescent="0.25">
      <c r="A15" s="5">
        <v>16</v>
      </c>
      <c r="B15" s="6">
        <v>1.8</v>
      </c>
      <c r="C15" s="7" t="s">
        <v>40</v>
      </c>
      <c r="E15" s="1" t="s">
        <v>13</v>
      </c>
      <c r="F15" s="2">
        <v>6.8289999999999997</v>
      </c>
      <c r="G15" s="2">
        <v>1.9E-2</v>
      </c>
      <c r="H15" s="28">
        <f t="shared" si="0"/>
        <v>6.81</v>
      </c>
      <c r="W15" s="5">
        <f t="shared" si="1"/>
        <v>16</v>
      </c>
      <c r="X15" s="6">
        <f t="shared" si="2"/>
        <v>1.8</v>
      </c>
      <c r="Y15" s="9">
        <f t="shared" si="3"/>
        <v>3.24</v>
      </c>
      <c r="Z15" s="9">
        <f t="shared" si="4"/>
        <v>5.8320000000000007</v>
      </c>
      <c r="AA15" s="12"/>
      <c r="AB15" s="1">
        <v>12.602</v>
      </c>
      <c r="AC15" s="9">
        <f t="shared" si="5"/>
        <v>1.194</v>
      </c>
      <c r="AD15" s="9">
        <f t="shared" si="6"/>
        <v>1.4256359999999999</v>
      </c>
      <c r="AE15" s="9">
        <f t="shared" si="7"/>
        <v>1.7022093839999999</v>
      </c>
    </row>
    <row r="16" spans="1:31" x14ac:dyDescent="0.25">
      <c r="A16" t="s">
        <v>64</v>
      </c>
      <c r="E16" s="1" t="s">
        <v>14</v>
      </c>
      <c r="F16" s="2">
        <v>13.795999999999999</v>
      </c>
      <c r="G16" s="2">
        <v>1.194</v>
      </c>
      <c r="H16" s="28">
        <f t="shared" si="0"/>
        <v>12.602</v>
      </c>
      <c r="W16" s="10"/>
      <c r="X16" s="11"/>
      <c r="Y16" s="12"/>
      <c r="Z16" s="12"/>
      <c r="AA16" s="12"/>
      <c r="AB16" s="1">
        <v>2.8699999999999997</v>
      </c>
      <c r="AC16" s="9">
        <f t="shared" si="5"/>
        <v>-0.09</v>
      </c>
      <c r="AD16" s="9">
        <f t="shared" si="6"/>
        <v>8.0999999999999996E-3</v>
      </c>
      <c r="AE16" s="9">
        <f t="shared" si="7"/>
        <v>-7.2899999999999994E-4</v>
      </c>
    </row>
    <row r="17" spans="5:31" ht="18" x14ac:dyDescent="0.35">
      <c r="E17" s="1" t="s">
        <v>15</v>
      </c>
      <c r="F17" s="2">
        <v>2.78</v>
      </c>
      <c r="G17" s="2">
        <v>-0.09</v>
      </c>
      <c r="H17" s="28">
        <f t="shared" si="0"/>
        <v>2.8699999999999997</v>
      </c>
      <c r="W17" s="3" t="s">
        <v>43</v>
      </c>
      <c r="X17" s="3" t="s">
        <v>44</v>
      </c>
      <c r="Y17" s="3" t="s">
        <v>45</v>
      </c>
      <c r="Z17" s="3" t="s">
        <v>46</v>
      </c>
      <c r="AA17" s="14"/>
      <c r="AB17" s="1">
        <v>13.67</v>
      </c>
      <c r="AC17" s="9">
        <f>G19</f>
        <v>1.284</v>
      </c>
      <c r="AD17" s="9">
        <f t="shared" si="6"/>
        <v>1.6486560000000001</v>
      </c>
      <c r="AE17" s="9">
        <f t="shared" si="7"/>
        <v>2.116874304</v>
      </c>
    </row>
    <row r="18" spans="5:31" x14ac:dyDescent="0.25">
      <c r="E18" s="16" t="s">
        <v>16</v>
      </c>
      <c r="F18" s="17">
        <v>8.9420000000000002</v>
      </c>
      <c r="G18" s="17">
        <v>1.234</v>
      </c>
      <c r="H18" s="17">
        <f t="shared" si="0"/>
        <v>7.7080000000000002</v>
      </c>
      <c r="W18" s="9" cm="1">
        <f t="array" ref="W18:Z22">LINEST(W2:W15,X2:Z15,TRUE,TRUE)</f>
        <v>5.747805879931895</v>
      </c>
      <c r="X18" s="9">
        <v>-12.289898074779069</v>
      </c>
      <c r="Y18" s="9">
        <v>11.844493571595118</v>
      </c>
      <c r="Z18" s="9">
        <v>0.61945966864528224</v>
      </c>
      <c r="AA18" s="13"/>
      <c r="AB18" s="1">
        <v>10.92</v>
      </c>
      <c r="AC18" s="9">
        <f t="shared" ref="AC18:AC23" si="8">G20</f>
        <v>0.71599999999999997</v>
      </c>
      <c r="AD18" s="9">
        <f t="shared" si="6"/>
        <v>0.512656</v>
      </c>
      <c r="AE18" s="9">
        <f t="shared" si="7"/>
        <v>0.36706169599999999</v>
      </c>
    </row>
    <row r="19" spans="5:31" x14ac:dyDescent="0.25">
      <c r="E19" s="1" t="s">
        <v>17</v>
      </c>
      <c r="F19" s="2">
        <v>14.954000000000001</v>
      </c>
      <c r="G19" s="2">
        <v>1.284</v>
      </c>
      <c r="H19" s="28">
        <f t="shared" si="0"/>
        <v>13.67</v>
      </c>
      <c r="W19" s="9">
        <v>0.52415166868477614</v>
      </c>
      <c r="X19" s="9">
        <v>1.1189127976062538</v>
      </c>
      <c r="Y19" s="9">
        <v>0.52200424004101231</v>
      </c>
      <c r="Z19" s="9">
        <v>0.18931935135634334</v>
      </c>
      <c r="AA19" s="13"/>
      <c r="AB19" s="1">
        <v>5.4390000000000001</v>
      </c>
      <c r="AC19" s="9">
        <f t="shared" si="8"/>
        <v>-6.9000000000000006E-2</v>
      </c>
      <c r="AD19" s="9">
        <f t="shared" si="6"/>
        <v>4.7610000000000005E-3</v>
      </c>
      <c r="AE19" s="9">
        <f t="shared" si="7"/>
        <v>-3.2850900000000005E-4</v>
      </c>
    </row>
    <row r="20" spans="5:31" x14ac:dyDescent="0.25">
      <c r="E20" s="1" t="s">
        <v>18</v>
      </c>
      <c r="F20" s="2">
        <v>11.635999999999999</v>
      </c>
      <c r="G20" s="2">
        <v>0.71599999999999997</v>
      </c>
      <c r="H20" s="28">
        <f t="shared" si="0"/>
        <v>10.92</v>
      </c>
      <c r="W20" s="9">
        <v>0.9957816420257658</v>
      </c>
      <c r="X20" s="9">
        <v>0.43592130571717508</v>
      </c>
      <c r="Y20" s="9" t="e">
        <v>#N/A</v>
      </c>
      <c r="Z20" s="9" t="e">
        <v>#N/A</v>
      </c>
      <c r="AA20" s="13"/>
      <c r="AB20" s="1">
        <v>6.9490000000000007</v>
      </c>
      <c r="AC20" s="9">
        <f t="shared" si="8"/>
        <v>0.13200000000000001</v>
      </c>
      <c r="AD20" s="9">
        <f t="shared" si="6"/>
        <v>1.7424000000000002E-2</v>
      </c>
      <c r="AE20" s="9">
        <f t="shared" si="7"/>
        <v>2.2999680000000003E-3</v>
      </c>
    </row>
    <row r="21" spans="5:31" x14ac:dyDescent="0.25">
      <c r="E21" s="1" t="s">
        <v>19</v>
      </c>
      <c r="F21" s="2">
        <v>5.37</v>
      </c>
      <c r="G21" s="2">
        <v>-6.9000000000000006E-2</v>
      </c>
      <c r="H21" s="28">
        <f t="shared" si="0"/>
        <v>5.4390000000000001</v>
      </c>
      <c r="W21" s="9">
        <v>786.86355220681924</v>
      </c>
      <c r="X21" s="9">
        <v>10</v>
      </c>
      <c r="Y21" s="9" t="e">
        <v>#N/A</v>
      </c>
      <c r="Z21" s="9" t="e">
        <v>#N/A</v>
      </c>
      <c r="AA21" s="13"/>
      <c r="AB21" s="1">
        <v>10.826999999999998</v>
      </c>
      <c r="AC21" s="9">
        <f t="shared" si="8"/>
        <v>0.80600000000000005</v>
      </c>
      <c r="AD21" s="9">
        <f t="shared" si="6"/>
        <v>0.6496360000000001</v>
      </c>
      <c r="AE21" s="9">
        <f t="shared" si="7"/>
        <v>0.52360661600000014</v>
      </c>
    </row>
    <row r="22" spans="5:31" x14ac:dyDescent="0.25">
      <c r="E22" s="1" t="s">
        <v>20</v>
      </c>
      <c r="F22" s="2">
        <v>7.0810000000000004</v>
      </c>
      <c r="G22" s="2">
        <v>0.13200000000000001</v>
      </c>
      <c r="H22" s="28">
        <f t="shared" si="0"/>
        <v>6.9490000000000007</v>
      </c>
      <c r="W22" s="9">
        <v>448.57686900936119</v>
      </c>
      <c r="X22" s="9">
        <v>1.9002738477816681</v>
      </c>
      <c r="Y22" s="9" t="e">
        <v>#N/A</v>
      </c>
      <c r="Z22" s="9" t="e">
        <v>#N/A</v>
      </c>
      <c r="AA22" s="13"/>
      <c r="AB22" s="1">
        <v>11.347</v>
      </c>
      <c r="AC22" s="9">
        <f t="shared" si="8"/>
        <v>0.85299999999999998</v>
      </c>
      <c r="AD22" s="9">
        <f t="shared" si="6"/>
        <v>0.72760899999999995</v>
      </c>
      <c r="AE22" s="9">
        <f t="shared" si="7"/>
        <v>0.62065047699999998</v>
      </c>
    </row>
    <row r="23" spans="5:31" x14ac:dyDescent="0.25">
      <c r="E23" s="1" t="s">
        <v>21</v>
      </c>
      <c r="F23" s="2">
        <v>11.632999999999999</v>
      </c>
      <c r="G23" s="2">
        <v>0.80600000000000005</v>
      </c>
      <c r="H23" s="28">
        <f t="shared" si="0"/>
        <v>10.826999999999998</v>
      </c>
      <c r="AB23" s="1">
        <v>7.548</v>
      </c>
      <c r="AC23" s="9">
        <f t="shared" si="8"/>
        <v>8.3000000000000004E-2</v>
      </c>
      <c r="AD23" s="9">
        <f t="shared" si="6"/>
        <v>6.889000000000001E-3</v>
      </c>
      <c r="AE23" s="9">
        <f t="shared" si="7"/>
        <v>5.7178700000000014E-4</v>
      </c>
    </row>
    <row r="24" spans="5:31" x14ac:dyDescent="0.25">
      <c r="E24" s="1" t="s">
        <v>22</v>
      </c>
      <c r="F24" s="2">
        <v>12.2</v>
      </c>
      <c r="G24" s="2">
        <v>0.85299999999999998</v>
      </c>
      <c r="H24" s="28">
        <f t="shared" si="0"/>
        <v>11.347</v>
      </c>
    </row>
    <row r="25" spans="5:31" ht="18" x14ac:dyDescent="0.35">
      <c r="E25" s="1" t="s">
        <v>23</v>
      </c>
      <c r="F25" s="2">
        <v>7.6310000000000002</v>
      </c>
      <c r="G25" s="2">
        <v>8.3000000000000004E-2</v>
      </c>
      <c r="H25" s="28">
        <f t="shared" si="0"/>
        <v>7.548</v>
      </c>
      <c r="AB25" s="15" t="s">
        <v>50</v>
      </c>
      <c r="AC25" s="15" t="s">
        <v>49</v>
      </c>
      <c r="AD25" s="3" t="s">
        <v>47</v>
      </c>
      <c r="AE25" s="3" t="s">
        <v>48</v>
      </c>
    </row>
    <row r="26" spans="5:31" x14ac:dyDescent="0.25">
      <c r="AB26" s="9" cm="1">
        <f t="array" ref="AB26:AE30">LINEST(AB2:AB23,AC2:AE23,TRUE,TRUE)</f>
        <v>4.3581617909109713</v>
      </c>
      <c r="AC26" s="9">
        <v>-9.9688530828578958</v>
      </c>
      <c r="AD26" s="9">
        <v>11.905221129264577</v>
      </c>
      <c r="AE26" s="9">
        <v>5.7118478311681216</v>
      </c>
    </row>
    <row r="27" spans="5:31" x14ac:dyDescent="0.25">
      <c r="AB27" s="9">
        <v>2.3978997959667439</v>
      </c>
      <c r="AC27" s="9">
        <v>4.2368409485422411</v>
      </c>
      <c r="AD27" s="9">
        <v>1.8758043325141502</v>
      </c>
      <c r="AE27" s="9">
        <v>0.24192088683418456</v>
      </c>
    </row>
    <row r="28" spans="5:31" x14ac:dyDescent="0.25">
      <c r="AB28" s="9">
        <v>0.95662035156926484</v>
      </c>
      <c r="AC28" s="9">
        <v>0.65725148970692926</v>
      </c>
      <c r="AD28" s="9" t="e">
        <v>#N/A</v>
      </c>
      <c r="AE28" s="9" t="e">
        <v>#N/A</v>
      </c>
    </row>
    <row r="29" spans="5:31" x14ac:dyDescent="0.25">
      <c r="AB29" s="9">
        <v>132.31370739622938</v>
      </c>
      <c r="AC29" s="9">
        <v>18</v>
      </c>
      <c r="AD29" s="9" t="e">
        <v>#N/A</v>
      </c>
      <c r="AE29" s="9" t="e">
        <v>#N/A</v>
      </c>
    </row>
    <row r="30" spans="5:31" x14ac:dyDescent="0.25">
      <c r="AB30" s="9">
        <v>171.47043571791352</v>
      </c>
      <c r="AC30" s="9">
        <v>7.7756313729955995</v>
      </c>
      <c r="AD30" s="9" t="e">
        <v>#N/A</v>
      </c>
      <c r="AE30" s="9" t="e">
        <v>#N/A</v>
      </c>
    </row>
  </sheetData>
  <pageMargins left="0.7" right="0.7" top="0.75" bottom="0.75" header="0.3" footer="0.3"/>
  <pageSetup paperSize="8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B284-2CD3-4AC6-999F-BED4B863ED2F}">
  <dimension ref="A1:W25"/>
  <sheetViews>
    <sheetView workbookViewId="0"/>
  </sheetViews>
  <sheetFormatPr defaultRowHeight="15" x14ac:dyDescent="0.25"/>
  <cols>
    <col min="1" max="1" width="4.5703125" bestFit="1" customWidth="1"/>
    <col min="2" max="2" width="6" bestFit="1" customWidth="1"/>
    <col min="3" max="3" width="4.140625" bestFit="1" customWidth="1"/>
    <col min="5" max="5" width="12.140625" bestFit="1" customWidth="1"/>
    <col min="6" max="6" width="6.5703125" bestFit="1" customWidth="1"/>
    <col min="7" max="7" width="6.28515625" bestFit="1" customWidth="1"/>
    <col min="8" max="8" width="6.5703125" bestFit="1" customWidth="1"/>
    <col min="9" max="9" width="2" bestFit="1" customWidth="1"/>
    <col min="10" max="10" width="12.140625" bestFit="1" customWidth="1"/>
    <col min="11" max="11" width="6.5703125" bestFit="1" customWidth="1"/>
    <col min="12" max="12" width="6.28515625" bestFit="1" customWidth="1"/>
    <col min="13" max="13" width="6.5703125" bestFit="1" customWidth="1"/>
    <col min="15" max="15" width="12.140625" bestFit="1" customWidth="1"/>
    <col min="16" max="16" width="6.5703125" bestFit="1" customWidth="1"/>
    <col min="17" max="17" width="6.28515625" bestFit="1" customWidth="1"/>
    <col min="18" max="18" width="6.5703125" bestFit="1" customWidth="1"/>
    <col min="19" max="19" width="2" bestFit="1" customWidth="1"/>
    <col min="20" max="20" width="12.140625" bestFit="1" customWidth="1"/>
    <col min="21" max="21" width="6.5703125" bestFit="1" customWidth="1"/>
    <col min="22" max="22" width="6.28515625" bestFit="1" customWidth="1"/>
    <col min="23" max="23" width="6.5703125" bestFit="1" customWidth="1"/>
  </cols>
  <sheetData>
    <row r="1" spans="1:23" ht="18" x14ac:dyDescent="0.35">
      <c r="A1" s="4" t="s">
        <v>42</v>
      </c>
      <c r="B1" s="4" t="s">
        <v>65</v>
      </c>
      <c r="C1" s="3" t="s">
        <v>41</v>
      </c>
      <c r="E1" s="3" t="s">
        <v>24</v>
      </c>
      <c r="F1" s="4" t="s">
        <v>25</v>
      </c>
      <c r="G1" s="4" t="s">
        <v>65</v>
      </c>
      <c r="H1" s="4" t="s">
        <v>26</v>
      </c>
      <c r="I1" s="32"/>
      <c r="J1" s="3" t="s">
        <v>24</v>
      </c>
      <c r="K1" s="4" t="s">
        <v>25</v>
      </c>
      <c r="L1" s="4" t="s">
        <v>65</v>
      </c>
      <c r="M1" s="4" t="s">
        <v>26</v>
      </c>
      <c r="O1" s="3" t="s">
        <v>24</v>
      </c>
      <c r="P1" s="4" t="s">
        <v>25</v>
      </c>
      <c r="Q1" s="4" t="s">
        <v>65</v>
      </c>
      <c r="R1" s="4" t="s">
        <v>26</v>
      </c>
      <c r="S1" s="32"/>
      <c r="T1" s="3" t="s">
        <v>24</v>
      </c>
      <c r="U1" s="4" t="s">
        <v>25</v>
      </c>
      <c r="V1" s="4" t="s">
        <v>65</v>
      </c>
      <c r="W1" s="4" t="s">
        <v>26</v>
      </c>
    </row>
    <row r="2" spans="1:23" x14ac:dyDescent="0.25">
      <c r="A2" s="5">
        <v>-5.8</v>
      </c>
      <c r="B2" s="6">
        <v>-0.35</v>
      </c>
      <c r="C2" s="7" t="s">
        <v>27</v>
      </c>
      <c r="E2" s="29" t="s">
        <v>0</v>
      </c>
      <c r="F2" s="28">
        <v>10.542</v>
      </c>
      <c r="G2" s="28">
        <v>1.734</v>
      </c>
      <c r="H2" s="28"/>
      <c r="I2" s="34"/>
      <c r="J2" s="1" t="s">
        <v>12</v>
      </c>
      <c r="K2" s="2">
        <v>10.436</v>
      </c>
      <c r="L2" s="2">
        <v>0.54</v>
      </c>
      <c r="M2" s="28"/>
      <c r="O2" s="16" t="s">
        <v>0</v>
      </c>
      <c r="P2" s="17">
        <v>10.542</v>
      </c>
      <c r="Q2" s="17">
        <v>1.734</v>
      </c>
      <c r="R2" s="17">
        <f>P2-Q2</f>
        <v>8.8079999999999998</v>
      </c>
      <c r="S2" s="34"/>
      <c r="T2" s="1" t="s">
        <v>12</v>
      </c>
      <c r="U2" s="2">
        <v>10.436</v>
      </c>
      <c r="V2" s="2">
        <v>0.54</v>
      </c>
      <c r="W2" s="28">
        <f>U2-V2</f>
        <v>9.8960000000000008</v>
      </c>
    </row>
    <row r="3" spans="1:23" x14ac:dyDescent="0.25">
      <c r="A3" s="5">
        <v>-4.0999999999999996</v>
      </c>
      <c r="B3" s="6">
        <v>-0.31</v>
      </c>
      <c r="C3" s="7" t="s">
        <v>28</v>
      </c>
      <c r="E3" s="1" t="s">
        <v>1</v>
      </c>
      <c r="F3" s="2">
        <v>9.9529999999999994</v>
      </c>
      <c r="G3" s="2">
        <v>0.48499999999999999</v>
      </c>
      <c r="H3" s="28"/>
      <c r="I3" s="33"/>
      <c r="J3" s="1" t="s">
        <v>13</v>
      </c>
      <c r="K3" s="2">
        <v>6.8289999999999997</v>
      </c>
      <c r="L3" s="2">
        <v>1.9E-2</v>
      </c>
      <c r="M3" s="28"/>
      <c r="O3" s="1" t="s">
        <v>1</v>
      </c>
      <c r="P3" s="2">
        <v>9.9529999999999994</v>
      </c>
      <c r="Q3" s="2">
        <v>0.48499999999999999</v>
      </c>
      <c r="R3" s="28">
        <f t="shared" ref="R3:R13" si="0">P3-Q3</f>
        <v>9.468</v>
      </c>
      <c r="S3" s="33"/>
      <c r="T3" s="1" t="s">
        <v>13</v>
      </c>
      <c r="U3" s="2">
        <v>6.8289999999999997</v>
      </c>
      <c r="V3" s="2">
        <v>1.9E-2</v>
      </c>
      <c r="W3" s="28">
        <f t="shared" ref="W3:W13" si="1">U3-V3</f>
        <v>6.81</v>
      </c>
    </row>
    <row r="4" spans="1:23" x14ac:dyDescent="0.25">
      <c r="A4" s="5">
        <v>-1.1000000000000001</v>
      </c>
      <c r="B4" s="6">
        <v>-0.16</v>
      </c>
      <c r="C4" s="7" t="s">
        <v>29</v>
      </c>
      <c r="E4" s="1" t="s">
        <v>2</v>
      </c>
      <c r="F4" s="2">
        <v>12.131</v>
      </c>
      <c r="G4" s="2">
        <v>0.81</v>
      </c>
      <c r="H4" s="28"/>
      <c r="I4" s="33"/>
      <c r="J4" s="1" t="s">
        <v>14</v>
      </c>
      <c r="K4" s="2">
        <v>13.795999999999999</v>
      </c>
      <c r="L4" s="2">
        <v>1.194</v>
      </c>
      <c r="M4" s="28"/>
      <c r="O4" s="1" t="s">
        <v>2</v>
      </c>
      <c r="P4" s="2">
        <v>12.131</v>
      </c>
      <c r="Q4" s="2">
        <v>0.81</v>
      </c>
      <c r="R4" s="28">
        <f t="shared" si="0"/>
        <v>11.321</v>
      </c>
      <c r="S4" s="33"/>
      <c r="T4" s="1" t="s">
        <v>14</v>
      </c>
      <c r="U4" s="2">
        <v>13.795999999999999</v>
      </c>
      <c r="V4" s="2">
        <v>1.194</v>
      </c>
      <c r="W4" s="28">
        <f t="shared" si="1"/>
        <v>12.602</v>
      </c>
    </row>
    <row r="5" spans="1:23" x14ac:dyDescent="0.25">
      <c r="A5" s="5">
        <v>0.7</v>
      </c>
      <c r="B5" s="6">
        <v>0</v>
      </c>
      <c r="C5" s="7" t="s">
        <v>30</v>
      </c>
      <c r="E5" s="1" t="s">
        <v>3</v>
      </c>
      <c r="F5" s="2">
        <v>8.9209999999999994</v>
      </c>
      <c r="G5" s="2">
        <v>0.34399999999999997</v>
      </c>
      <c r="H5" s="28"/>
      <c r="I5" s="33"/>
      <c r="J5" s="1" t="s">
        <v>15</v>
      </c>
      <c r="K5" s="2">
        <v>2.78</v>
      </c>
      <c r="L5" s="2">
        <v>-0.09</v>
      </c>
      <c r="M5" s="28"/>
      <c r="O5" s="1" t="s">
        <v>3</v>
      </c>
      <c r="P5" s="2">
        <v>8.9209999999999994</v>
      </c>
      <c r="Q5" s="2">
        <v>0.34399999999999997</v>
      </c>
      <c r="R5" s="28">
        <f t="shared" si="0"/>
        <v>8.577</v>
      </c>
      <c r="S5" s="33"/>
      <c r="T5" s="1" t="s">
        <v>15</v>
      </c>
      <c r="U5" s="2">
        <v>2.78</v>
      </c>
      <c r="V5" s="2">
        <v>-0.09</v>
      </c>
      <c r="W5" s="28">
        <f t="shared" si="1"/>
        <v>2.8699999999999997</v>
      </c>
    </row>
    <row r="6" spans="1:23" x14ac:dyDescent="0.25">
      <c r="A6" s="5">
        <v>2</v>
      </c>
      <c r="B6" s="6">
        <v>0.13</v>
      </c>
      <c r="C6" s="7" t="s">
        <v>31</v>
      </c>
      <c r="E6" s="1" t="s">
        <v>4</v>
      </c>
      <c r="F6" s="2">
        <v>4.18</v>
      </c>
      <c r="G6" s="2">
        <v>-0.11</v>
      </c>
      <c r="H6" s="28"/>
      <c r="I6" s="33"/>
      <c r="J6" s="29" t="s">
        <v>16</v>
      </c>
      <c r="K6" s="28">
        <v>8.9420000000000002</v>
      </c>
      <c r="L6" s="28">
        <v>1.234</v>
      </c>
      <c r="M6" s="28"/>
      <c r="O6" s="1" t="s">
        <v>4</v>
      </c>
      <c r="P6" s="2">
        <v>4.18</v>
      </c>
      <c r="Q6" s="2">
        <v>-0.11</v>
      </c>
      <c r="R6" s="28">
        <f t="shared" si="0"/>
        <v>4.29</v>
      </c>
      <c r="S6" s="33"/>
      <c r="T6" s="16" t="s">
        <v>16</v>
      </c>
      <c r="U6" s="17">
        <v>8.9420000000000002</v>
      </c>
      <c r="V6" s="17">
        <v>1.234</v>
      </c>
      <c r="W6" s="17">
        <f t="shared" si="1"/>
        <v>7.7080000000000002</v>
      </c>
    </row>
    <row r="7" spans="1:23" x14ac:dyDescent="0.25">
      <c r="A7" s="5">
        <v>2.6</v>
      </c>
      <c r="B7" s="6">
        <v>0.27</v>
      </c>
      <c r="C7" s="7" t="s">
        <v>32</v>
      </c>
      <c r="E7" s="1" t="s">
        <v>5</v>
      </c>
      <c r="F7" s="2">
        <v>10.269</v>
      </c>
      <c r="G7" s="2">
        <v>0.56399999999999995</v>
      </c>
      <c r="H7" s="28"/>
      <c r="I7" s="33"/>
      <c r="J7" s="1" t="s">
        <v>17</v>
      </c>
      <c r="K7" s="2">
        <v>14.954000000000001</v>
      </c>
      <c r="L7" s="2">
        <v>1.284</v>
      </c>
      <c r="M7" s="28"/>
      <c r="O7" s="1" t="s">
        <v>5</v>
      </c>
      <c r="P7" s="2">
        <v>10.269</v>
      </c>
      <c r="Q7" s="2">
        <v>0.56399999999999995</v>
      </c>
      <c r="R7" s="28">
        <f t="shared" si="0"/>
        <v>9.7050000000000001</v>
      </c>
      <c r="S7" s="33"/>
      <c r="T7" s="1" t="s">
        <v>17</v>
      </c>
      <c r="U7" s="2">
        <v>14.954000000000001</v>
      </c>
      <c r="V7" s="2">
        <v>1.284</v>
      </c>
      <c r="W7" s="28">
        <f t="shared" si="1"/>
        <v>13.67</v>
      </c>
    </row>
    <row r="8" spans="1:23" x14ac:dyDescent="0.25">
      <c r="A8" s="5">
        <v>3.4</v>
      </c>
      <c r="B8" s="6">
        <v>0.42</v>
      </c>
      <c r="C8" s="7" t="s">
        <v>33</v>
      </c>
      <c r="E8" s="1" t="s">
        <v>6</v>
      </c>
      <c r="F8" s="2">
        <v>14.521000000000001</v>
      </c>
      <c r="G8" s="2">
        <v>1.0509999999999999</v>
      </c>
      <c r="H8" s="28"/>
      <c r="I8" s="33"/>
      <c r="J8" s="1" t="s">
        <v>18</v>
      </c>
      <c r="K8" s="2">
        <v>11.635999999999999</v>
      </c>
      <c r="L8" s="2">
        <v>0.71599999999999997</v>
      </c>
      <c r="M8" s="28"/>
      <c r="O8" s="1" t="s">
        <v>6</v>
      </c>
      <c r="P8" s="2">
        <v>14.521000000000001</v>
      </c>
      <c r="Q8" s="2">
        <v>1.0509999999999999</v>
      </c>
      <c r="R8" s="28">
        <f t="shared" si="0"/>
        <v>13.47</v>
      </c>
      <c r="S8" s="33"/>
      <c r="T8" s="1" t="s">
        <v>18</v>
      </c>
      <c r="U8" s="2">
        <v>11.635999999999999</v>
      </c>
      <c r="V8" s="2">
        <v>0.71599999999999997</v>
      </c>
      <c r="W8" s="28">
        <f t="shared" si="1"/>
        <v>10.92</v>
      </c>
    </row>
    <row r="9" spans="1:23" x14ac:dyDescent="0.25">
      <c r="A9" s="5">
        <v>4.4000000000000004</v>
      </c>
      <c r="B9" s="6">
        <v>0.57999999999999996</v>
      </c>
      <c r="C9" s="7" t="s">
        <v>34</v>
      </c>
      <c r="E9" s="1" t="s">
        <v>7</v>
      </c>
      <c r="F9" s="2">
        <v>11.226000000000001</v>
      </c>
      <c r="G9" s="2">
        <v>0.67800000000000005</v>
      </c>
      <c r="H9" s="28"/>
      <c r="I9" s="33"/>
      <c r="J9" s="1" t="s">
        <v>19</v>
      </c>
      <c r="K9" s="2">
        <v>5.37</v>
      </c>
      <c r="L9" s="2">
        <v>-6.9000000000000006E-2</v>
      </c>
      <c r="M9" s="28"/>
      <c r="O9" s="1" t="s">
        <v>7</v>
      </c>
      <c r="P9" s="2">
        <v>11.226000000000001</v>
      </c>
      <c r="Q9" s="2">
        <v>0.67800000000000005</v>
      </c>
      <c r="R9" s="28">
        <f t="shared" si="0"/>
        <v>10.548</v>
      </c>
      <c r="S9" s="33"/>
      <c r="T9" s="1" t="s">
        <v>19</v>
      </c>
      <c r="U9" s="2">
        <v>5.37</v>
      </c>
      <c r="V9" s="2">
        <v>-6.9000000000000006E-2</v>
      </c>
      <c r="W9" s="28">
        <f t="shared" si="1"/>
        <v>5.4390000000000001</v>
      </c>
    </row>
    <row r="10" spans="1:23" x14ac:dyDescent="0.25">
      <c r="A10" s="5">
        <v>5.0999999999999996</v>
      </c>
      <c r="B10" s="6">
        <v>0.7</v>
      </c>
      <c r="C10" s="7" t="s">
        <v>35</v>
      </c>
      <c r="E10" s="1" t="s">
        <v>8</v>
      </c>
      <c r="F10" s="2">
        <v>13.074999999999999</v>
      </c>
      <c r="G10" s="2">
        <v>1.0289999999999999</v>
      </c>
      <c r="H10" s="28"/>
      <c r="I10" s="33"/>
      <c r="J10" s="1" t="s">
        <v>20</v>
      </c>
      <c r="K10" s="2">
        <v>7.0810000000000004</v>
      </c>
      <c r="L10" s="2">
        <v>0.13200000000000001</v>
      </c>
      <c r="M10" s="28"/>
      <c r="O10" s="1" t="s">
        <v>8</v>
      </c>
      <c r="P10" s="2">
        <v>13.074999999999999</v>
      </c>
      <c r="Q10" s="2">
        <v>1.0289999999999999</v>
      </c>
      <c r="R10" s="28">
        <f t="shared" si="0"/>
        <v>12.045999999999999</v>
      </c>
      <c r="S10" s="33"/>
      <c r="T10" s="1" t="s">
        <v>20</v>
      </c>
      <c r="U10" s="2">
        <v>7.0810000000000004</v>
      </c>
      <c r="V10" s="2">
        <v>0.13200000000000001</v>
      </c>
      <c r="W10" s="28">
        <f t="shared" si="1"/>
        <v>6.9490000000000007</v>
      </c>
    </row>
    <row r="11" spans="1:23" x14ac:dyDescent="0.25">
      <c r="A11" s="5">
        <v>5.9</v>
      </c>
      <c r="B11" s="6">
        <v>0.89</v>
      </c>
      <c r="C11" s="7" t="s">
        <v>36</v>
      </c>
      <c r="E11" s="1" t="s">
        <v>9</v>
      </c>
      <c r="F11" s="2">
        <v>7.5110000000000001</v>
      </c>
      <c r="G11" s="2">
        <v>0.112</v>
      </c>
      <c r="H11" s="28"/>
      <c r="I11" s="33"/>
      <c r="J11" s="1" t="s">
        <v>21</v>
      </c>
      <c r="K11" s="2">
        <v>11.632999999999999</v>
      </c>
      <c r="L11" s="2">
        <v>0.80600000000000005</v>
      </c>
      <c r="M11" s="28"/>
      <c r="O11" s="1" t="s">
        <v>9</v>
      </c>
      <c r="P11" s="2">
        <v>7.5110000000000001</v>
      </c>
      <c r="Q11" s="2">
        <v>0.112</v>
      </c>
      <c r="R11" s="28">
        <f t="shared" si="0"/>
        <v>7.399</v>
      </c>
      <c r="S11" s="33"/>
      <c r="T11" s="1" t="s">
        <v>21</v>
      </c>
      <c r="U11" s="2">
        <v>11.632999999999999</v>
      </c>
      <c r="V11" s="2">
        <v>0.80600000000000005</v>
      </c>
      <c r="W11" s="28">
        <f t="shared" si="1"/>
        <v>10.826999999999998</v>
      </c>
    </row>
    <row r="12" spans="1:23" x14ac:dyDescent="0.25">
      <c r="A12" s="5">
        <v>7.3</v>
      </c>
      <c r="B12" s="6">
        <v>1.18</v>
      </c>
      <c r="C12" s="7" t="s">
        <v>37</v>
      </c>
      <c r="E12" s="1" t="s">
        <v>10</v>
      </c>
      <c r="F12" s="2">
        <v>13.016999999999999</v>
      </c>
      <c r="G12" s="2">
        <v>1.006</v>
      </c>
      <c r="H12" s="28"/>
      <c r="I12" s="33"/>
      <c r="J12" s="1" t="s">
        <v>22</v>
      </c>
      <c r="K12" s="2">
        <v>12.2</v>
      </c>
      <c r="L12" s="2">
        <v>0.85299999999999998</v>
      </c>
      <c r="M12" s="28"/>
      <c r="O12" s="1" t="s">
        <v>10</v>
      </c>
      <c r="P12" s="2">
        <v>13.016999999999999</v>
      </c>
      <c r="Q12" s="2">
        <v>1.006</v>
      </c>
      <c r="R12" s="28">
        <f t="shared" si="0"/>
        <v>12.010999999999999</v>
      </c>
      <c r="S12" s="33"/>
      <c r="T12" s="1" t="s">
        <v>22</v>
      </c>
      <c r="U12" s="2">
        <v>12.2</v>
      </c>
      <c r="V12" s="2">
        <v>0.85299999999999998</v>
      </c>
      <c r="W12" s="28">
        <f t="shared" si="1"/>
        <v>11.347</v>
      </c>
    </row>
    <row r="13" spans="1:23" x14ac:dyDescent="0.25">
      <c r="A13" s="5">
        <v>9</v>
      </c>
      <c r="B13" s="6">
        <v>1.45</v>
      </c>
      <c r="C13" s="7" t="s">
        <v>38</v>
      </c>
      <c r="E13" s="1" t="s">
        <v>11</v>
      </c>
      <c r="F13" s="2">
        <v>8.4700000000000006</v>
      </c>
      <c r="G13" s="2">
        <v>0.35899999999999999</v>
      </c>
      <c r="H13" s="28"/>
      <c r="I13" s="33"/>
      <c r="J13" s="1" t="s">
        <v>23</v>
      </c>
      <c r="K13" s="2">
        <v>7.6310000000000002</v>
      </c>
      <c r="L13" s="2">
        <v>8.3000000000000004E-2</v>
      </c>
      <c r="M13" s="28"/>
      <c r="O13" s="1" t="s">
        <v>11</v>
      </c>
      <c r="P13" s="2">
        <v>8.4700000000000006</v>
      </c>
      <c r="Q13" s="2">
        <v>0.35899999999999999</v>
      </c>
      <c r="R13" s="28">
        <f t="shared" si="0"/>
        <v>8.1110000000000007</v>
      </c>
      <c r="S13" s="33"/>
      <c r="T13" s="1" t="s">
        <v>23</v>
      </c>
      <c r="U13" s="2">
        <v>7.6310000000000002</v>
      </c>
      <c r="V13" s="2">
        <v>8.3000000000000004E-2</v>
      </c>
      <c r="W13" s="28">
        <f t="shared" si="1"/>
        <v>7.548</v>
      </c>
    </row>
    <row r="14" spans="1:23" x14ac:dyDescent="0.25">
      <c r="A14" s="5">
        <v>11.8</v>
      </c>
      <c r="B14" s="6">
        <v>1.63</v>
      </c>
      <c r="C14" s="7" t="s">
        <v>39</v>
      </c>
      <c r="E14" s="18"/>
      <c r="F14" s="13"/>
      <c r="G14" s="13"/>
      <c r="H14" s="30"/>
      <c r="I14" s="30"/>
    </row>
    <row r="15" spans="1:23" x14ac:dyDescent="0.25">
      <c r="A15" s="5">
        <v>16</v>
      </c>
      <c r="B15" s="6">
        <v>1.8</v>
      </c>
      <c r="C15" s="7" t="s">
        <v>40</v>
      </c>
      <c r="E15" s="18"/>
      <c r="F15" s="13"/>
      <c r="G15" s="13"/>
      <c r="H15" s="30"/>
      <c r="I15" s="30"/>
    </row>
    <row r="16" spans="1:23" x14ac:dyDescent="0.25">
      <c r="C16" s="8"/>
      <c r="E16" s="18"/>
      <c r="F16" s="13"/>
      <c r="G16" s="13"/>
      <c r="H16" s="30"/>
      <c r="I16" s="30"/>
    </row>
    <row r="17" spans="3:9" x14ac:dyDescent="0.25">
      <c r="C17" s="8"/>
      <c r="E17" s="18"/>
      <c r="F17" s="13"/>
      <c r="G17" s="13"/>
      <c r="H17" s="30"/>
      <c r="I17" s="30"/>
    </row>
    <row r="18" spans="3:9" x14ac:dyDescent="0.25">
      <c r="C18" s="8"/>
      <c r="E18" s="31"/>
      <c r="F18" s="30"/>
      <c r="G18" s="30"/>
      <c r="H18" s="30"/>
      <c r="I18" s="30"/>
    </row>
    <row r="19" spans="3:9" x14ac:dyDescent="0.25">
      <c r="C19" s="8"/>
      <c r="E19" s="18"/>
      <c r="F19" s="13"/>
      <c r="G19" s="13"/>
      <c r="H19" s="30"/>
      <c r="I19" s="30"/>
    </row>
    <row r="20" spans="3:9" x14ac:dyDescent="0.25">
      <c r="C20" s="8"/>
      <c r="E20" s="18"/>
      <c r="F20" s="13"/>
      <c r="G20" s="13"/>
      <c r="H20" s="30"/>
      <c r="I20" s="30"/>
    </row>
    <row r="21" spans="3:9" x14ac:dyDescent="0.25">
      <c r="C21" s="8"/>
      <c r="E21" s="18"/>
      <c r="F21" s="13"/>
      <c r="G21" s="13"/>
      <c r="H21" s="30"/>
      <c r="I21" s="30"/>
    </row>
    <row r="22" spans="3:9" x14ac:dyDescent="0.25">
      <c r="C22" s="8"/>
      <c r="E22" s="18"/>
      <c r="F22" s="13"/>
      <c r="G22" s="13"/>
      <c r="H22" s="30"/>
      <c r="I22" s="30"/>
    </row>
    <row r="23" spans="3:9" x14ac:dyDescent="0.25">
      <c r="C23" s="8"/>
      <c r="E23" s="18"/>
      <c r="F23" s="13"/>
      <c r="G23" s="13"/>
      <c r="H23" s="30"/>
      <c r="I23" s="30"/>
    </row>
    <row r="24" spans="3:9" x14ac:dyDescent="0.25">
      <c r="C24" s="8"/>
      <c r="E24" s="18"/>
      <c r="F24" s="13"/>
      <c r="G24" s="13"/>
      <c r="H24" s="30"/>
      <c r="I24" s="30"/>
    </row>
    <row r="25" spans="3:9" x14ac:dyDescent="0.25">
      <c r="C25" s="8"/>
      <c r="E25" s="18"/>
      <c r="F25" s="13"/>
      <c r="G25" s="13"/>
      <c r="H25" s="30"/>
      <c r="I25" s="30"/>
    </row>
  </sheetData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96EE2-1986-46E6-AC5B-326B9135DECA}">
  <dimension ref="A1:Q24"/>
  <sheetViews>
    <sheetView zoomScaleNormal="100" workbookViewId="0"/>
  </sheetViews>
  <sheetFormatPr defaultRowHeight="15" x14ac:dyDescent="0.25"/>
  <cols>
    <col min="1" max="1" width="6" bestFit="1" customWidth="1"/>
    <col min="2" max="2" width="4.5703125" bestFit="1" customWidth="1"/>
    <col min="3" max="3" width="7.5703125" bestFit="1" customWidth="1"/>
    <col min="4" max="4" width="13.7109375" style="23" bestFit="1" customWidth="1"/>
    <col min="5" max="5" width="8.28515625" bestFit="1" customWidth="1"/>
    <col min="6" max="6" width="3.42578125" bestFit="1" customWidth="1"/>
    <col min="8" max="8" width="12.140625" bestFit="1" customWidth="1"/>
    <col min="9" max="9" width="6.5703125" bestFit="1" customWidth="1"/>
    <col min="10" max="10" width="6.28515625" bestFit="1" customWidth="1"/>
    <col min="11" max="11" width="6.5703125" bestFit="1" customWidth="1"/>
    <col min="12" max="12" width="7.5703125" bestFit="1" customWidth="1"/>
    <col min="13" max="13" width="9.7109375" style="23" bestFit="1" customWidth="1"/>
    <col min="14" max="14" width="8.28515625" bestFit="1" customWidth="1"/>
    <col min="15" max="15" width="3.42578125" bestFit="1" customWidth="1"/>
    <col min="17" max="17" width="6.5703125" bestFit="1" customWidth="1"/>
  </cols>
  <sheetData>
    <row r="1" spans="1:17" ht="18.75" x14ac:dyDescent="0.35">
      <c r="A1" s="4" t="s">
        <v>65</v>
      </c>
      <c r="B1" s="4" t="s">
        <v>42</v>
      </c>
      <c r="C1" s="4" t="s">
        <v>51</v>
      </c>
      <c r="D1" s="4" t="s">
        <v>68</v>
      </c>
      <c r="E1" s="4" t="s">
        <v>52</v>
      </c>
      <c r="F1" s="26"/>
      <c r="H1" s="3" t="s">
        <v>24</v>
      </c>
      <c r="I1" s="4" t="s">
        <v>25</v>
      </c>
      <c r="J1" s="4" t="s">
        <v>65</v>
      </c>
      <c r="K1" s="4" t="s">
        <v>26</v>
      </c>
      <c r="L1" s="4" t="s">
        <v>53</v>
      </c>
      <c r="M1" s="4" t="s">
        <v>69</v>
      </c>
      <c r="N1" s="4" t="s">
        <v>54</v>
      </c>
      <c r="O1" s="26"/>
      <c r="Q1" s="4" t="s">
        <v>55</v>
      </c>
    </row>
    <row r="2" spans="1:17" ht="18" x14ac:dyDescent="0.35">
      <c r="A2" s="6">
        <v>-0.35</v>
      </c>
      <c r="B2" s="5">
        <v>-5.8</v>
      </c>
      <c r="C2" s="9">
        <f>$E$2+$E$3*A2+$E$4*A2^2+$E$5*A2^3</f>
        <v>-5.2780952157565464</v>
      </c>
      <c r="D2" s="22">
        <f>(C2-B2)^2</f>
        <v>0.27238460381620566</v>
      </c>
      <c r="E2" s="9">
        <v>0.6194827959404805</v>
      </c>
      <c r="F2" s="27" t="s">
        <v>56</v>
      </c>
      <c r="H2" s="20" t="s">
        <v>4</v>
      </c>
      <c r="I2" s="21">
        <v>4.18</v>
      </c>
      <c r="J2" s="21">
        <v>-0.11</v>
      </c>
      <c r="K2" s="21">
        <f t="shared" ref="K2:K23" si="0">I2-J2</f>
        <v>4.29</v>
      </c>
      <c r="L2" s="9">
        <f t="shared" ref="L2:L23" si="1">$N$2+$N$3*J2+$N$4*J2^2+$N$5*J2^3</f>
        <v>4.7528954614044032</v>
      </c>
      <c r="M2" s="22">
        <f t="shared" ref="M2:M23" si="2">(L2-K2)^2</f>
        <v>0.21427220818879533</v>
      </c>
      <c r="N2" s="19">
        <v>6.2121588932400051</v>
      </c>
      <c r="O2" s="27" t="s">
        <v>60</v>
      </c>
      <c r="Q2" s="25">
        <f>10^((N2-E2)/5+1)</f>
        <v>131.38180357690786</v>
      </c>
    </row>
    <row r="3" spans="1:17" ht="18" x14ac:dyDescent="0.35">
      <c r="A3" s="6">
        <v>-0.31</v>
      </c>
      <c r="B3" s="5">
        <v>-4.0999999999999996</v>
      </c>
      <c r="C3" s="9">
        <f t="shared" ref="C3:C15" si="3">$E$2+$E$3*A3+$E$4*A3^2+$E$5*A3^3</f>
        <v>-4.4046482780589082</v>
      </c>
      <c r="D3" s="22">
        <f t="shared" ref="D3:D15" si="4">(C3-B3)^2</f>
        <v>9.2810573324258086E-2</v>
      </c>
      <c r="E3" s="9">
        <v>11.844570708909716</v>
      </c>
      <c r="F3" s="27" t="s">
        <v>57</v>
      </c>
      <c r="H3" s="1" t="s">
        <v>15</v>
      </c>
      <c r="I3" s="2">
        <v>2.78</v>
      </c>
      <c r="J3" s="2">
        <v>-0.09</v>
      </c>
      <c r="K3" s="2">
        <f t="shared" si="0"/>
        <v>2.8699999999999997</v>
      </c>
      <c r="L3" s="9">
        <f t="shared" si="1"/>
        <v>5.0424075072515535</v>
      </c>
      <c r="M3" s="22">
        <f t="shared" si="2"/>
        <v>4.7193543775629099</v>
      </c>
      <c r="N3" s="19">
        <v>11.844570708909716</v>
      </c>
      <c r="O3" s="27" t="s">
        <v>61</v>
      </c>
    </row>
    <row r="4" spans="1:17" ht="18" x14ac:dyDescent="0.35">
      <c r="A4" s="6">
        <v>-0.16</v>
      </c>
      <c r="B4" s="5">
        <v>-1.1000000000000001</v>
      </c>
      <c r="C4" s="9">
        <f t="shared" si="3"/>
        <v>-1.6138184487258298</v>
      </c>
      <c r="D4" s="22">
        <f t="shared" si="4"/>
        <v>0.2640093982510181</v>
      </c>
      <c r="E4" s="9">
        <v>-12.290099413146722</v>
      </c>
      <c r="F4" s="27" t="s">
        <v>58</v>
      </c>
      <c r="H4" s="1" t="s">
        <v>19</v>
      </c>
      <c r="I4" s="2">
        <v>5.37</v>
      </c>
      <c r="J4" s="2">
        <v>-6.9000000000000006E-2</v>
      </c>
      <c r="K4" s="2">
        <f t="shared" si="0"/>
        <v>5.4390000000000001</v>
      </c>
      <c r="L4" s="9">
        <f t="shared" si="1"/>
        <v>5.3344821151114639</v>
      </c>
      <c r="M4" s="22">
        <f t="shared" si="2"/>
        <v>1.0923988261573302E-2</v>
      </c>
      <c r="N4" s="19">
        <v>-12.290099413146722</v>
      </c>
      <c r="O4" s="27" t="s">
        <v>62</v>
      </c>
    </row>
    <row r="5" spans="1:17" ht="18" x14ac:dyDescent="0.35">
      <c r="A5" s="6">
        <v>0</v>
      </c>
      <c r="B5" s="5">
        <v>0.7</v>
      </c>
      <c r="C5" s="9">
        <f t="shared" si="3"/>
        <v>0.6194827959404805</v>
      </c>
      <c r="D5" s="22">
        <f t="shared" si="4"/>
        <v>6.4830201495622956E-3</v>
      </c>
      <c r="E5" s="9">
        <v>5.7478970371580953</v>
      </c>
      <c r="F5" s="27" t="s">
        <v>59</v>
      </c>
      <c r="H5" s="1" t="s">
        <v>13</v>
      </c>
      <c r="I5" s="2">
        <v>6.8289999999999997</v>
      </c>
      <c r="J5" s="2">
        <v>1.9E-2</v>
      </c>
      <c r="K5" s="2">
        <f t="shared" si="0"/>
        <v>6.81</v>
      </c>
      <c r="L5" s="9">
        <f t="shared" si="1"/>
        <v>6.4328084356469217</v>
      </c>
      <c r="M5" s="22">
        <f t="shared" si="2"/>
        <v>0.14227347621912209</v>
      </c>
      <c r="N5" s="19">
        <v>5.7478970371580953</v>
      </c>
      <c r="O5" s="27" t="s">
        <v>63</v>
      </c>
    </row>
    <row r="6" spans="1:17" x14ac:dyDescent="0.25">
      <c r="A6" s="6">
        <v>0.13</v>
      </c>
      <c r="B6" s="5">
        <v>2</v>
      </c>
      <c r="C6" s="9">
        <f t="shared" si="3"/>
        <v>1.9642024378072001</v>
      </c>
      <c r="D6" s="22">
        <f t="shared" si="4"/>
        <v>1.2814654589473802E-3</v>
      </c>
      <c r="E6" s="18"/>
      <c r="F6" s="18"/>
      <c r="H6" s="1" t="s">
        <v>23</v>
      </c>
      <c r="I6" s="2">
        <v>7.6310000000000002</v>
      </c>
      <c r="J6" s="2">
        <v>8.3000000000000004E-2</v>
      </c>
      <c r="K6" s="2">
        <f t="shared" si="0"/>
        <v>7.548</v>
      </c>
      <c r="L6" s="9">
        <f t="shared" si="1"/>
        <v>7.1138783400255292</v>
      </c>
      <c r="M6" s="22">
        <f t="shared" si="2"/>
        <v>0.18846161565899006</v>
      </c>
    </row>
    <row r="7" spans="1:17" x14ac:dyDescent="0.25">
      <c r="A7" s="6">
        <v>0.27</v>
      </c>
      <c r="B7" s="5">
        <v>2.6</v>
      </c>
      <c r="C7" s="9">
        <f t="shared" si="3"/>
        <v>3.0347044975100901</v>
      </c>
      <c r="D7" s="22">
        <f t="shared" si="4"/>
        <v>0.18896800015549983</v>
      </c>
      <c r="E7" s="18"/>
      <c r="F7" s="18"/>
      <c r="H7" s="1" t="s">
        <v>9</v>
      </c>
      <c r="I7" s="2">
        <v>7.5110000000000001</v>
      </c>
      <c r="J7" s="2">
        <v>0.112</v>
      </c>
      <c r="K7" s="2">
        <f t="shared" si="0"/>
        <v>7.399</v>
      </c>
      <c r="L7" s="9">
        <f t="shared" si="1"/>
        <v>7.3926591870880012</v>
      </c>
      <c r="M7" s="22">
        <f t="shared" si="2"/>
        <v>4.0205908384971192E-5</v>
      </c>
    </row>
    <row r="8" spans="1:17" x14ac:dyDescent="0.25">
      <c r="A8" s="6">
        <v>0.42</v>
      </c>
      <c r="B8" s="5">
        <v>3.4</v>
      </c>
      <c r="C8" s="9">
        <f t="shared" si="3"/>
        <v>3.8520791528924478</v>
      </c>
      <c r="D8" s="22">
        <f t="shared" si="4"/>
        <v>0.20437556047995331</v>
      </c>
      <c r="E8" s="18"/>
      <c r="F8" s="18"/>
      <c r="H8" s="1" t="s">
        <v>20</v>
      </c>
      <c r="I8" s="2">
        <v>7.0810000000000004</v>
      </c>
      <c r="J8" s="2">
        <v>0.13200000000000001</v>
      </c>
      <c r="K8" s="2">
        <f t="shared" si="0"/>
        <v>6.9490000000000007</v>
      </c>
      <c r="L8" s="9">
        <f t="shared" si="1"/>
        <v>7.574719513894177</v>
      </c>
      <c r="M8" s="22">
        <f t="shared" si="2"/>
        <v>0.39152491006796419</v>
      </c>
    </row>
    <row r="9" spans="1:17" x14ac:dyDescent="0.25">
      <c r="A9" s="6">
        <v>0.57999999999999996</v>
      </c>
      <c r="B9" s="5">
        <v>4.4000000000000004</v>
      </c>
      <c r="C9" s="9">
        <f t="shared" si="3"/>
        <v>4.476428051239548</v>
      </c>
      <c r="D9" s="22">
        <f t="shared" si="4"/>
        <v>5.8412470162749223E-3</v>
      </c>
      <c r="E9" s="18"/>
      <c r="F9" s="18"/>
      <c r="H9" s="1" t="s">
        <v>3</v>
      </c>
      <c r="I9" s="2">
        <v>8.9209999999999994</v>
      </c>
      <c r="J9" s="2">
        <v>0.34399999999999997</v>
      </c>
      <c r="K9" s="2">
        <f t="shared" si="0"/>
        <v>8.577</v>
      </c>
      <c r="L9" s="9">
        <f t="shared" si="1"/>
        <v>9.0663130144142805</v>
      </c>
      <c r="M9" s="22">
        <f t="shared" si="2"/>
        <v>0.23942722607518993</v>
      </c>
    </row>
    <row r="10" spans="1:17" x14ac:dyDescent="0.25">
      <c r="A10" s="6">
        <v>0.7</v>
      </c>
      <c r="B10" s="5">
        <v>5.0999999999999996</v>
      </c>
      <c r="C10" s="9">
        <f t="shared" si="3"/>
        <v>4.8600622634806143</v>
      </c>
      <c r="D10" s="22">
        <f t="shared" si="4"/>
        <v>5.7570117406045972E-2</v>
      </c>
      <c r="E10" s="18"/>
      <c r="F10" s="18"/>
      <c r="H10" s="1" t="s">
        <v>11</v>
      </c>
      <c r="I10" s="2">
        <v>8.4700000000000006</v>
      </c>
      <c r="J10" s="2">
        <v>0.35899999999999999</v>
      </c>
      <c r="K10" s="2">
        <f t="shared" si="0"/>
        <v>8.1110000000000007</v>
      </c>
      <c r="L10" s="9">
        <f t="shared" si="1"/>
        <v>9.1463447790513364</v>
      </c>
      <c r="M10" s="22">
        <f t="shared" si="2"/>
        <v>1.0719388115088591</v>
      </c>
    </row>
    <row r="11" spans="1:17" x14ac:dyDescent="0.25">
      <c r="A11" s="6">
        <v>0.89</v>
      </c>
      <c r="B11" s="5">
        <v>5.9</v>
      </c>
      <c r="C11" s="9">
        <f t="shared" si="3"/>
        <v>5.4782522081049159</v>
      </c>
      <c r="D11" s="22">
        <f t="shared" si="4"/>
        <v>0.1778711999683795</v>
      </c>
      <c r="E11" s="18"/>
      <c r="F11" s="18"/>
      <c r="H11" s="1" t="s">
        <v>1</v>
      </c>
      <c r="I11" s="2">
        <v>9.9529999999999994</v>
      </c>
      <c r="J11" s="2">
        <v>0.48499999999999999</v>
      </c>
      <c r="K11" s="2">
        <f t="shared" si="0"/>
        <v>9.468</v>
      </c>
      <c r="L11" s="9">
        <f t="shared" si="1"/>
        <v>9.7215808566780524</v>
      </c>
      <c r="M11" s="22">
        <f t="shared" si="2"/>
        <v>6.4303250873574955E-2</v>
      </c>
    </row>
    <row r="12" spans="1:17" x14ac:dyDescent="0.25">
      <c r="A12" s="6">
        <v>1.18</v>
      </c>
      <c r="B12" s="5">
        <v>7.3</v>
      </c>
      <c r="C12" s="9">
        <f t="shared" si="3"/>
        <v>6.9273205743443906</v>
      </c>
      <c r="D12" s="22">
        <f t="shared" si="4"/>
        <v>0.13888995430699475</v>
      </c>
      <c r="E12" s="18"/>
      <c r="F12" s="18"/>
      <c r="H12" s="1" t="s">
        <v>12</v>
      </c>
      <c r="I12" s="2">
        <v>10.436</v>
      </c>
      <c r="J12" s="2">
        <v>0.54</v>
      </c>
      <c r="K12" s="2">
        <f t="shared" si="0"/>
        <v>9.8960000000000008</v>
      </c>
      <c r="L12" s="9">
        <f t="shared" si="1"/>
        <v>9.92952094623673</v>
      </c>
      <c r="M12" s="22">
        <f t="shared" si="2"/>
        <v>1.1236538366056887E-3</v>
      </c>
    </row>
    <row r="13" spans="1:17" x14ac:dyDescent="0.25">
      <c r="A13" s="6">
        <v>1.45</v>
      </c>
      <c r="B13" s="5">
        <v>9</v>
      </c>
      <c r="C13" s="9">
        <f t="shared" si="3"/>
        <v>9.477358912624684</v>
      </c>
      <c r="D13" s="22">
        <f t="shared" si="4"/>
        <v>0.22787153146222069</v>
      </c>
      <c r="E13" s="18"/>
      <c r="F13" s="18"/>
      <c r="H13" s="1" t="s">
        <v>5</v>
      </c>
      <c r="I13" s="2">
        <v>10.269</v>
      </c>
      <c r="J13" s="2">
        <v>0.56399999999999995</v>
      </c>
      <c r="K13" s="2">
        <f t="shared" si="0"/>
        <v>9.7050000000000001</v>
      </c>
      <c r="L13" s="9">
        <f t="shared" si="1"/>
        <v>10.014273353686322</v>
      </c>
      <c r="M13" s="22">
        <f t="shared" si="2"/>
        <v>9.5650007300384907E-2</v>
      </c>
    </row>
    <row r="14" spans="1:17" x14ac:dyDescent="0.25">
      <c r="A14" s="6">
        <v>1.63</v>
      </c>
      <c r="B14" s="5">
        <v>11.8</v>
      </c>
      <c r="C14" s="9">
        <f t="shared" si="3"/>
        <v>12.165255770655101</v>
      </c>
      <c r="D14" s="22">
        <f t="shared" si="4"/>
        <v>0.13341177799685106</v>
      </c>
      <c r="E14" s="18"/>
      <c r="F14" s="18"/>
      <c r="H14" s="1" t="s">
        <v>7</v>
      </c>
      <c r="I14" s="2">
        <v>11.226000000000001</v>
      </c>
      <c r="J14" s="2">
        <v>0.67800000000000005</v>
      </c>
      <c r="K14" s="2">
        <f t="shared" si="0"/>
        <v>10.548</v>
      </c>
      <c r="L14" s="9">
        <f t="shared" si="1"/>
        <v>10.384638427752304</v>
      </c>
      <c r="M14" s="22">
        <f t="shared" si="2"/>
        <v>2.6687003287239341E-2</v>
      </c>
    </row>
    <row r="15" spans="1:17" x14ac:dyDescent="0.25">
      <c r="A15" s="6">
        <v>1.8</v>
      </c>
      <c r="B15" s="5">
        <v>16</v>
      </c>
      <c r="C15" s="9">
        <f t="shared" si="3"/>
        <v>15.641523494088602</v>
      </c>
      <c r="D15" s="22">
        <f t="shared" si="4"/>
        <v>0.12850540529044432</v>
      </c>
      <c r="E15" s="18"/>
      <c r="F15" s="18"/>
      <c r="H15" s="1" t="s">
        <v>18</v>
      </c>
      <c r="I15" s="2">
        <v>11.635999999999999</v>
      </c>
      <c r="J15" s="2">
        <v>0.71599999999999997</v>
      </c>
      <c r="K15" s="2">
        <f t="shared" si="0"/>
        <v>10.92</v>
      </c>
      <c r="L15" s="9">
        <f t="shared" si="1"/>
        <v>10.502111150965842</v>
      </c>
      <c r="M15" s="22">
        <f t="shared" si="2"/>
        <v>0.17463109014709341</v>
      </c>
    </row>
    <row r="16" spans="1:17" x14ac:dyDescent="0.25">
      <c r="D16" s="24">
        <f>SUM(D2:D15)</f>
        <v>1.9002738550826561</v>
      </c>
      <c r="H16" s="1" t="s">
        <v>21</v>
      </c>
      <c r="I16" s="2">
        <v>11.632999999999999</v>
      </c>
      <c r="J16" s="2">
        <v>0.80600000000000005</v>
      </c>
      <c r="K16" s="2">
        <f t="shared" si="0"/>
        <v>10.826999999999998</v>
      </c>
      <c r="L16" s="9">
        <f t="shared" si="1"/>
        <v>10.784428779005029</v>
      </c>
      <c r="M16" s="22">
        <f t="shared" si="2"/>
        <v>1.8123088570024624E-3</v>
      </c>
    </row>
    <row r="17" spans="8:13" x14ac:dyDescent="0.25">
      <c r="H17" s="1" t="s">
        <v>2</v>
      </c>
      <c r="I17" s="2">
        <v>12.131</v>
      </c>
      <c r="J17" s="2">
        <v>0.81</v>
      </c>
      <c r="K17" s="2">
        <f t="shared" si="0"/>
        <v>11.321</v>
      </c>
      <c r="L17" s="9">
        <f t="shared" si="1"/>
        <v>10.797395091815648</v>
      </c>
      <c r="M17" s="22">
        <f t="shared" si="2"/>
        <v>0.2741620998747431</v>
      </c>
    </row>
    <row r="18" spans="8:13" x14ac:dyDescent="0.25">
      <c r="H18" s="1" t="s">
        <v>22</v>
      </c>
      <c r="I18" s="2">
        <v>12.2</v>
      </c>
      <c r="J18" s="2">
        <v>0.85299999999999998</v>
      </c>
      <c r="K18" s="2">
        <f t="shared" si="0"/>
        <v>11.347</v>
      </c>
      <c r="L18" s="9">
        <f t="shared" si="1"/>
        <v>10.940625801898779</v>
      </c>
      <c r="M18" s="22">
        <f t="shared" si="2"/>
        <v>0.16513998888240985</v>
      </c>
    </row>
    <row r="19" spans="8:13" x14ac:dyDescent="0.25">
      <c r="H19" s="1" t="s">
        <v>10</v>
      </c>
      <c r="I19" s="2">
        <v>13.016999999999999</v>
      </c>
      <c r="J19" s="2">
        <v>1.006</v>
      </c>
      <c r="K19" s="2">
        <f t="shared" si="0"/>
        <v>12.010999999999999</v>
      </c>
      <c r="L19" s="9">
        <f t="shared" si="1"/>
        <v>11.541755174972536</v>
      </c>
      <c r="M19" s="22">
        <f t="shared" si="2"/>
        <v>0.22019070581505437</v>
      </c>
    </row>
    <row r="20" spans="8:13" x14ac:dyDescent="0.25">
      <c r="H20" s="1" t="s">
        <v>8</v>
      </c>
      <c r="I20" s="2">
        <v>13.074999999999999</v>
      </c>
      <c r="J20" s="2">
        <v>1.0289999999999999</v>
      </c>
      <c r="K20" s="2">
        <f t="shared" si="0"/>
        <v>12.045999999999999</v>
      </c>
      <c r="L20" s="9">
        <f t="shared" si="1"/>
        <v>11.649567209068854</v>
      </c>
      <c r="M20" s="22">
        <f t="shared" si="2"/>
        <v>0.15715895772545721</v>
      </c>
    </row>
    <row r="21" spans="8:13" x14ac:dyDescent="0.25">
      <c r="H21" s="1" t="s">
        <v>6</v>
      </c>
      <c r="I21" s="2">
        <v>14.521000000000001</v>
      </c>
      <c r="J21" s="2">
        <v>1.0509999999999999</v>
      </c>
      <c r="K21" s="2">
        <f t="shared" si="0"/>
        <v>13.47</v>
      </c>
      <c r="L21" s="9">
        <f t="shared" si="1"/>
        <v>11.758085195156941</v>
      </c>
      <c r="M21" s="22">
        <f t="shared" si="2"/>
        <v>2.9306522990408519</v>
      </c>
    </row>
    <row r="22" spans="8:13" x14ac:dyDescent="0.25">
      <c r="H22" s="1" t="s">
        <v>14</v>
      </c>
      <c r="I22" s="2">
        <v>13.795999999999999</v>
      </c>
      <c r="J22" s="2">
        <v>1.194</v>
      </c>
      <c r="K22" s="2">
        <f t="shared" si="0"/>
        <v>12.602</v>
      </c>
      <c r="L22" s="9">
        <f t="shared" si="1"/>
        <v>12.617492427633671</v>
      </c>
      <c r="M22" s="22">
        <f t="shared" si="2"/>
        <v>2.4001531398452531E-4</v>
      </c>
    </row>
    <row r="23" spans="8:13" x14ac:dyDescent="0.25">
      <c r="H23" s="1" t="s">
        <v>17</v>
      </c>
      <c r="I23" s="2">
        <v>14.954000000000001</v>
      </c>
      <c r="J23" s="2">
        <v>1.284</v>
      </c>
      <c r="K23" s="2">
        <f t="shared" si="0"/>
        <v>13.67</v>
      </c>
      <c r="L23" s="9">
        <f t="shared" si="1"/>
        <v>13.326017085396961</v>
      </c>
      <c r="M23" s="22">
        <f t="shared" si="2"/>
        <v>0.11832424553880168</v>
      </c>
    </row>
    <row r="24" spans="8:13" x14ac:dyDescent="0.25">
      <c r="M24" s="24">
        <f>SUM(M2:M23)</f>
        <v>11.208292445944991</v>
      </c>
    </row>
  </sheetData>
  <sortState xmlns:xlrd2="http://schemas.microsoft.com/office/spreadsheetml/2017/richdata2" ref="H2:M23">
    <sortCondition ref="J2:J23"/>
  </sortState>
  <pageMargins left="0.7" right="0.7" top="0.75" bottom="0.75" header="0.3" footer="0.3"/>
  <pageSetup paperSize="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Pleiades distance</vt:lpstr>
      <vt:lpstr>Tables</vt:lpstr>
      <vt:lpstr>Solver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József Kovács</dc:creator>
  <cp:lastModifiedBy>József Kovács</cp:lastModifiedBy>
  <cp:lastPrinted>2022-04-30T13:10:36Z</cp:lastPrinted>
  <dcterms:created xsi:type="dcterms:W3CDTF">2022-04-29T09:28:50Z</dcterms:created>
  <dcterms:modified xsi:type="dcterms:W3CDTF">2022-04-30T14:56:02Z</dcterms:modified>
</cp:coreProperties>
</file>